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35" windowHeight="6915" activeTab="0"/>
  </bookViews>
  <sheets>
    <sheet name="ข้อ 9(61-63)รวมอุดหนุน" sheetId="1" r:id="rId1"/>
    <sheet name="ข้อ 9(61-63)ไม่รวมอุดหนุน " sheetId="2" r:id="rId2"/>
    <sheet name="ข้อ 9 ปรับนายช่างคิดอุดพิการผสเ" sheetId="3" r:id="rId3"/>
    <sheet name="ข้อ 9 ตาม ตย.ลดทุกตำแหน่ง(จริง)" sheetId="4" r:id="rId4"/>
  </sheets>
  <definedNames/>
  <calcPr fullCalcOnLoad="1"/>
</workbook>
</file>

<file path=xl/sharedStrings.xml><?xml version="1.0" encoding="utf-8"?>
<sst xmlns="http://schemas.openxmlformats.org/spreadsheetml/2006/main" count="1509" uniqueCount="162">
  <si>
    <t xml:space="preserve">9.  ภาระค่าใช้จ่ายเกี่ยวกับเงินเดือนและประโยชน์ตอบแทนอื่น  </t>
  </si>
  <si>
    <t xml:space="preserve">การวิเคราะห์การกำหนดอัตรากำลังของพนักงานส่วนตำบล องค์การบริหารส่วนตำบลบึงเกลือ  อำเภอเสลภูมิ  จังหวัดร้อยเอ็ด   </t>
  </si>
  <si>
    <t>ที่</t>
  </si>
  <si>
    <t>จำนวน</t>
  </si>
  <si>
    <t>ภาระค่าใช้จ่ายที่เพิ่มขึ้น (2)</t>
  </si>
  <si>
    <t>ค่าใช้จ่ายรวม  (3)</t>
  </si>
  <si>
    <t>ทั้งหมด</t>
  </si>
  <si>
    <t>จำนวนคน</t>
  </si>
  <si>
    <t>จำนวนเงิน (1)</t>
  </si>
  <si>
    <t>-</t>
  </si>
  <si>
    <t>สำนักงานปลัด</t>
  </si>
  <si>
    <t>.-</t>
  </si>
  <si>
    <t>ลูกจ้างประจำ</t>
  </si>
  <si>
    <t>กองช่าง</t>
  </si>
  <si>
    <t>กองคลัง</t>
  </si>
  <si>
    <t>พนักงานจ้างตามภารกิจ</t>
  </si>
  <si>
    <t>พนักงานส่วนตำบล</t>
  </si>
  <si>
    <t>อัตรากำลังคน</t>
  </si>
  <si>
    <t>เพิ่ม/ลด</t>
  </si>
  <si>
    <t>มีอยู่ปัจจุบัน</t>
  </si>
  <si>
    <t xml:space="preserve">จำนวนที่ </t>
  </si>
  <si>
    <t>ตำแหน่ง คนสวน</t>
  </si>
  <si>
    <t>ผู้ดูแลเด็ก (อุดหนุนจากรัฐ)</t>
  </si>
  <si>
    <t>พนักงานจ้างทั่วไป</t>
  </si>
  <si>
    <t>อัตราตำแหน่งที่คาด</t>
  </si>
  <si>
    <t>ว่าจะต้องใช้ในช่วง</t>
  </si>
  <si>
    <t>ระยะ 3 ปี ข้างหน้า</t>
  </si>
  <si>
    <t>ตำแหน่ง คนงานประจำรถขยะ</t>
  </si>
  <si>
    <t>ผู้ช่วยเจ้าหน้าที่บันทึกข้อมูล</t>
  </si>
  <si>
    <t>ผู้ช่วยเจ้าหน้าที่ธุรการ</t>
  </si>
  <si>
    <t>พนักงานขับรถยนต์</t>
  </si>
  <si>
    <t>ผู้ช่วยช่างโยธา</t>
  </si>
  <si>
    <t>ผู้ช่วยเจ้าหน้าที่การประปา</t>
  </si>
  <si>
    <t>คนงานประจำเครื่องสูบน้ำ</t>
  </si>
  <si>
    <t>ผู้ช่วยช่างไฟฟ้า</t>
  </si>
  <si>
    <t xml:space="preserve">ผู้ดูแลเด็ก (อุดหนุนจากรัฐ)  </t>
  </si>
  <si>
    <t xml:space="preserve">(4)  รวม      </t>
  </si>
  <si>
    <t xml:space="preserve">(5)  ประมาณการประโยชน์ตอบแทนอื่น 20%        </t>
  </si>
  <si>
    <t>(6)  รวมเป็นค่าใช้จ่ายบุคคลทั้งสิ้น</t>
  </si>
  <si>
    <r>
      <rPr>
        <b/>
        <sz val="12"/>
        <rFont val="TH SarabunIT๙"/>
        <family val="2"/>
      </rPr>
      <t>พนักงานจ้างทั่วไป</t>
    </r>
    <r>
      <rPr>
        <sz val="12"/>
        <rFont val="TH SarabunIT๙"/>
        <family val="2"/>
      </rPr>
      <t xml:space="preserve"> </t>
    </r>
  </si>
  <si>
    <t>หมายเหตุ</t>
  </si>
  <si>
    <t>+1</t>
  </si>
  <si>
    <t>-1</t>
  </si>
  <si>
    <t>ครูผู้ดูแลเด็ก (อุดหนุนจากรัฐ)</t>
  </si>
  <si>
    <t>(7)  คิดเป็นร้อยละ 40 ของงบประมาณรายจ่ายประจำปี</t>
  </si>
  <si>
    <t>ปรับครั้ง2</t>
  </si>
  <si>
    <t xml:space="preserve">นิติกร (ชก.) </t>
  </si>
  <si>
    <t>เจ้าพนักงานธุรการ (ชง.)</t>
  </si>
  <si>
    <t>ผู้ช่วยเจ้าพนักงานจัดเก็บรายได้</t>
  </si>
  <si>
    <t>ผู้ช่วยเจ้าพนักงานพัสดุ</t>
  </si>
  <si>
    <r>
      <rPr>
        <sz val="12"/>
        <color indexed="8"/>
        <rFont val="TH SarabunIT๙"/>
        <family val="2"/>
      </rPr>
      <t xml:space="preserve">นักวิชาการศึกษา (ปก.) </t>
    </r>
    <r>
      <rPr>
        <sz val="12"/>
        <color indexed="10"/>
        <rFont val="TH SarabunIT๙"/>
        <family val="2"/>
      </rPr>
      <t xml:space="preserve">                   </t>
    </r>
  </si>
  <si>
    <r>
      <t xml:space="preserve">กองสวัสดิการสังคม </t>
    </r>
    <r>
      <rPr>
        <b/>
        <sz val="12"/>
        <color indexed="10"/>
        <rFont val="TH SarabunIT๙"/>
        <family val="2"/>
      </rPr>
      <t xml:space="preserve">                              </t>
    </r>
  </si>
  <si>
    <r>
      <t xml:space="preserve">นักพัฒนาชุมชน (ชก.)    </t>
    </r>
    <r>
      <rPr>
        <sz val="12"/>
        <color indexed="10"/>
        <rFont val="TH SarabunIT๙"/>
        <family val="2"/>
      </rPr>
      <t xml:space="preserve"> </t>
    </r>
  </si>
  <si>
    <t>ชื่อตำแหน่งในสายงาน/</t>
  </si>
  <si>
    <t>ชื่อตำแหน่งในการบริหารงาน/</t>
  </si>
  <si>
    <t>ประเภทตำแหน่ง/ระดับตำแหน่ง</t>
  </si>
  <si>
    <t>ปลัดองค์การบริหารส่วนตำบล</t>
  </si>
  <si>
    <t xml:space="preserve">นักบริหารงานท้องถิ่น  </t>
  </si>
  <si>
    <t>รองปลัดองค์การบริหารส่วนตำบล</t>
  </si>
  <si>
    <t>หัวหน้าสำนักปลัด</t>
  </si>
  <si>
    <t>นักบริหารงานทั่วไป</t>
  </si>
  <si>
    <t>อำนวยการท้องถิ่น  ระดับต้น</t>
  </si>
  <si>
    <t>หัวหน้าฝ่ายบริหารงานทั่วไป</t>
  </si>
  <si>
    <t>หัวหน้าฝ่ายนโยบายและแผน</t>
  </si>
  <si>
    <t>หัวหน้าฝ่ายป้องกันและบรรเทาสาธารณภัย</t>
  </si>
  <si>
    <t xml:space="preserve">นักวิเคราะห์นโยบายและแผน (ชก.) </t>
  </si>
  <si>
    <t>ผู้อำนวยการกองคลัง</t>
  </si>
  <si>
    <t>นักบริหารงานการคลัง</t>
  </si>
  <si>
    <t>หัวหน้าฝ่ายการเงิน</t>
  </si>
  <si>
    <r>
      <rPr>
        <sz val="10"/>
        <rFont val="TH SarabunIT๙"/>
        <family val="2"/>
      </rPr>
      <t>ตำแหน่ง</t>
    </r>
    <r>
      <rPr>
        <sz val="12"/>
        <rFont val="TH SarabunIT๙"/>
        <family val="2"/>
      </rPr>
      <t xml:space="preserve"> คนงานประจำรถขยะ </t>
    </r>
    <r>
      <rPr>
        <sz val="10"/>
        <rFont val="TH SarabunIT๙"/>
        <family val="2"/>
      </rPr>
      <t xml:space="preserve">(ทั่วไป) </t>
    </r>
  </si>
  <si>
    <t>ผู้อำนวยการกองสวัสดิการสังคม</t>
  </si>
  <si>
    <t>นักบริหารงานสวัสดิการสังคม</t>
  </si>
  <si>
    <t>นักบริหารงานศึกษา</t>
  </si>
  <si>
    <t>นักทรัพยากรบุคคล</t>
  </si>
  <si>
    <t>วิชาการ/ชำนาญการ</t>
  </si>
  <si>
    <t>วิชาการ : (ปฏิบัติการ/ชำนาญการ)</t>
  </si>
  <si>
    <t>ทั่วไป/ชำนาญงาน</t>
  </si>
  <si>
    <t xml:space="preserve">เจ้าพนักงานธุรการ </t>
  </si>
  <si>
    <t>เจ้าพนักงานป้องกันและบรรเทาสาธารณภัย</t>
  </si>
  <si>
    <t>วิชาการ/ปฏิบัติการ</t>
  </si>
  <si>
    <t xml:space="preserve">นักวิชาการจัดเก็บรายได้ </t>
  </si>
  <si>
    <t>ทั่วไป/ปฏิบัติงาน</t>
  </si>
  <si>
    <r>
      <t xml:space="preserve">นักวิชาการพัสดุ </t>
    </r>
    <r>
      <rPr>
        <sz val="12"/>
        <color indexed="10"/>
        <rFont val="TH SarabunIT๙"/>
        <family val="2"/>
      </rPr>
      <t xml:space="preserve"> </t>
    </r>
  </si>
  <si>
    <t>บริหารงานท้องถิ่น /ระดับกลาง</t>
  </si>
  <si>
    <t>บริหารงานท้องถิ่น/ ระดับต้น</t>
  </si>
  <si>
    <t>อำนวยการท้องถิ่น / ระดับต้น</t>
  </si>
  <si>
    <t xml:space="preserve">เจ้าพนักงานส่งเสริมการท่องเที่ยว  </t>
  </si>
  <si>
    <t>นักวิชาการเงินและบัญชี (ปก./ชก.)</t>
  </si>
  <si>
    <t>นายช่างโยธา (ปง./ชง.)</t>
  </si>
  <si>
    <t>นักบริหารงานช่าง</t>
  </si>
  <si>
    <t>ผู้อำนวยการกองช่าง</t>
  </si>
  <si>
    <t>วิชาการ (ปก./ชก.)</t>
  </si>
  <si>
    <t>พนักงานครูองค์การบริหารส่วนตำบล</t>
  </si>
  <si>
    <t>พนักงานจดมาตรวัดน้ำ</t>
  </si>
  <si>
    <t>0</t>
  </si>
  <si>
    <t>พนักงานสูบน้ำ  (ถ่ายโอนภารกิจ)</t>
  </si>
  <si>
    <t>ยุบไปแล้ว</t>
  </si>
  <si>
    <r>
      <t xml:space="preserve">ผู้ดูแลเด็ก </t>
    </r>
    <r>
      <rPr>
        <sz val="10"/>
        <rFont val="TH SarabunIT๙"/>
        <family val="2"/>
      </rPr>
      <t>(อุดหนุนจากรัฐ+รายได้ของ อบต.)</t>
    </r>
  </si>
  <si>
    <t>รัฐอุดหนุน 11,400/ด.</t>
  </si>
  <si>
    <t xml:space="preserve">ผู้อำนวยการกองการศึกษา </t>
  </si>
  <si>
    <t xml:space="preserve">กองการศึกษา </t>
  </si>
  <si>
    <t>ขอยุบเลิก</t>
  </si>
  <si>
    <t>ขอยุบ 1 อัตรา</t>
  </si>
  <si>
    <t>ปรับครั้ง4 คิดรายจ่ายประมาณการ59</t>
  </si>
  <si>
    <t>คิดประมาณการรายได้59 ปรับครั้ง4</t>
  </si>
  <si>
    <t>ขรก.</t>
  </si>
  <si>
    <t>พนักงานจ้าง</t>
  </si>
  <si>
    <t xml:space="preserve"> ยุบไปแล้ว</t>
  </si>
  <si>
    <t>ผู้ช่วยช่างโยธา ขอปรับเป็นตำแหน่งผู้ช่วย-</t>
  </si>
  <si>
    <r>
      <t xml:space="preserve">นายช่างโยธา </t>
    </r>
    <r>
      <rPr>
        <sz val="11"/>
        <rFont val="TH SarabunIT๙"/>
        <family val="2"/>
      </rPr>
      <t>(ปรับให้สอดคล้องกับระบบแท่ง)</t>
    </r>
  </si>
  <si>
    <t>ขอปรับเป็น</t>
  </si>
  <si>
    <t>ผช.นายช่างโยธา</t>
  </si>
  <si>
    <t>ปรับครั้ง5 คิดรายจ่ายประมาณการ60</t>
  </si>
  <si>
    <t>หมายเหตุ  งบประมาณรายจ่ายคิดรวมเงินอุดหนุนเบี้ยผู้สูงอายุ พิการ เอดส์</t>
  </si>
  <si>
    <t>ผู้ช่วยเจ้าพนักงานธุรการ</t>
  </si>
  <si>
    <t>คนสวน</t>
  </si>
  <si>
    <t>คนงานประจำรถขยะ</t>
  </si>
  <si>
    <t>ผู้ข่วยครูผู้ดูแลเด็ก (อุดหนุนจากรัฐ+รายได้ของ อบต.)</t>
  </si>
  <si>
    <t>ผู้ช่วยเจ้าพนักงานประปา</t>
  </si>
  <si>
    <t>ผู้ช่วยนายช่างไฟฟ้า</t>
  </si>
  <si>
    <t>ประเภท</t>
  </si>
  <si>
    <t>ชื่อสายงาน</t>
  </si>
  <si>
    <t>บริหารงานท้องถิ่น  ระดับกลาง</t>
  </si>
  <si>
    <t>บริหารงานท้องถิ่น  ระดับต้น</t>
  </si>
  <si>
    <r>
      <t xml:space="preserve">นักวิชาการพัสดุ </t>
    </r>
    <r>
      <rPr>
        <sz val="10"/>
        <color indexed="10"/>
        <rFont val="TH SarabunIT๙"/>
        <family val="2"/>
      </rPr>
      <t xml:space="preserve"> </t>
    </r>
  </si>
  <si>
    <r>
      <rPr>
        <b/>
        <sz val="10"/>
        <rFont val="TH SarabunIT๙"/>
        <family val="2"/>
      </rPr>
      <t>พนักงานจ้างทั่วไป</t>
    </r>
    <r>
      <rPr>
        <sz val="10"/>
        <rFont val="TH SarabunIT๙"/>
        <family val="2"/>
      </rPr>
      <t xml:space="preserve"> </t>
    </r>
  </si>
  <si>
    <r>
      <t xml:space="preserve">กองสวัสดิการสังคม </t>
    </r>
    <r>
      <rPr>
        <b/>
        <sz val="10"/>
        <color indexed="10"/>
        <rFont val="TH SarabunIT๙"/>
        <family val="2"/>
      </rPr>
      <t xml:space="preserve">                              </t>
    </r>
  </si>
  <si>
    <t>ชำนาญการ</t>
  </si>
  <si>
    <t>ชำนาญงาน</t>
  </si>
  <si>
    <t xml:space="preserve">นิติกร </t>
  </si>
  <si>
    <t xml:space="preserve">นักวิเคราะห์นโยบายและแผน </t>
  </si>
  <si>
    <t>ปฏิบัติการ</t>
  </si>
  <si>
    <t>ปฏิบัติงาน</t>
  </si>
  <si>
    <r>
      <rPr>
        <sz val="10"/>
        <color indexed="8"/>
        <rFont val="TH SarabunIT๙"/>
        <family val="2"/>
      </rPr>
      <t xml:space="preserve">นักวิชาการศึกษา  </t>
    </r>
    <r>
      <rPr>
        <sz val="10"/>
        <color indexed="10"/>
        <rFont val="TH SarabunIT๙"/>
        <family val="2"/>
      </rPr>
      <t xml:space="preserve">            </t>
    </r>
  </si>
  <si>
    <r>
      <t xml:space="preserve">นักพัฒนาชุมชน  </t>
    </r>
    <r>
      <rPr>
        <sz val="10"/>
        <color indexed="10"/>
        <rFont val="TH SarabunIT๙"/>
        <family val="2"/>
      </rPr>
      <t xml:space="preserve"> </t>
    </r>
  </si>
  <si>
    <t xml:space="preserve">เจ้าพนักงานธุรการ  </t>
  </si>
  <si>
    <t>คศ.1</t>
  </si>
  <si>
    <t>ครู  (อุดหนุนจากรัฐ)</t>
  </si>
  <si>
    <t>ครู   (อุดหนุนจากรัฐ)</t>
  </si>
  <si>
    <t>หัวหน้าสำนักปลัด (นักบริหารงานทั่วไป)</t>
  </si>
  <si>
    <t>หัวหน้าฝ่ายบริหารงานทั่วไป (นักบริหารงานทั่วไป)</t>
  </si>
  <si>
    <t xml:space="preserve">ปลัดองค์การบริหารส่วนตำบล (นักบริหารงานท้องถิ่น) </t>
  </si>
  <si>
    <r>
      <t xml:space="preserve">รองปลัดองค์การบริหารส่วนตำบล </t>
    </r>
    <r>
      <rPr>
        <sz val="9"/>
        <rFont val="TH SarabunIT๙"/>
        <family val="2"/>
      </rPr>
      <t xml:space="preserve">(นักบริหารงานท้องถิ่น) </t>
    </r>
  </si>
  <si>
    <t>ผู้อำนวยการกองการศึกษาฯ (นักบริหารงานศึกษา)</t>
  </si>
  <si>
    <r>
      <rPr>
        <b/>
        <sz val="9"/>
        <rFont val="TH SarabunIT๙"/>
        <family val="2"/>
      </rPr>
      <t>ผู้อำนวยการกองสวัสดิการสังคม</t>
    </r>
    <r>
      <rPr>
        <sz val="9"/>
        <rFont val="TH SarabunIT๙"/>
        <family val="2"/>
      </rPr>
      <t xml:space="preserve"> </t>
    </r>
    <r>
      <rPr>
        <sz val="8.5"/>
        <rFont val="TH SarabunIT๙"/>
        <family val="2"/>
      </rPr>
      <t>(นักบริหารงานสวัสดิการสังคม)</t>
    </r>
  </si>
  <si>
    <t>ผู้อำนวยการกองคลัง (นักบริหารงานการคลัง)</t>
  </si>
  <si>
    <t>หัวหน้าฝ่ายการเงิน (นักบริหารงานการคลัง)</t>
  </si>
  <si>
    <t>ผู้อำนวยการกองช่าง (นักบริหารงานช่าง)</t>
  </si>
  <si>
    <r>
      <t xml:space="preserve">ผู้ช่วยเจ้าพนักงานธุรการ </t>
    </r>
    <r>
      <rPr>
        <sz val="10"/>
        <color indexed="10"/>
        <rFont val="TH SarabunIT๙"/>
        <family val="2"/>
      </rPr>
      <t>(ว่าง)</t>
    </r>
  </si>
  <si>
    <t>กองการศึกษา ศาสนาและวัฒนธรรม</t>
  </si>
  <si>
    <r>
      <t xml:space="preserve">ผู้ช่วยนายช่างโยธา </t>
    </r>
    <r>
      <rPr>
        <sz val="10"/>
        <color indexed="10"/>
        <rFont val="TH SarabunIT๙"/>
        <family val="2"/>
      </rPr>
      <t>(ว่าง)</t>
    </r>
  </si>
  <si>
    <t xml:space="preserve">หมายเหตุ  งบประมาณรายจ่ายตามข้อบัญญัติปี พ.ศ. 60 (14,298,000+649,500) บวกเพิ่ม 5%  คิดรวมเงินอุดหนุน </t>
  </si>
  <si>
    <t>คิดงบปี 61= 14,947,500+5% = 15,694,875</t>
  </si>
  <si>
    <t>คิดงบปี 62= 15,694,875 +5% =  16,479,618.75</t>
  </si>
  <si>
    <t>คิดงบปี 63= 16,479,618.75+5% =  17,303,599.69</t>
  </si>
  <si>
    <t>คิดเป็นร้อยละ 40 ของงบประมาณรายจ่ายประจำปี หัก เงินอุดหนุนทั่วไปจัดสรรเงินเดือนข้าราชการครู/พนักงานจ้าง</t>
  </si>
  <si>
    <t>คิดเป็นร้อยละ 40 ของงบประมาณรายจ่ายประจำปี หัก เงินอุดหนุนทั่วไปค่าเบี้ยยังชีพต่าง ๆ</t>
  </si>
  <si>
    <t>คิดเป็นร้อยละ 40 ของงบประมาณรายจ่ายประจำปี หัก เงินอุดหนุนทั่วไปค่าเบี้ยยังชีพต่าง ๆ และเงินอุดหนุนทั่วไปจัดสรรเงินเดือนข้าราชการครู/พนักงานจ้าง</t>
  </si>
  <si>
    <t>หมายเหตุ  คิดจากงบประมาณรายจ่ายตามข้อบัญญัติปี พ.ศ. 60 (38,334,470) บวกเพิ่ม 5% =( 40,251,193.50) (ปี61)</t>
  </si>
  <si>
    <t xml:space="preserve">              คิดจาก  ( 40,251,193.50) บวกเพิ่ม 5%= (42,263,753.18) (ปี62)</t>
  </si>
  <si>
    <t xml:space="preserve">              คิดจาก  (42,263,753.18) บวกเพิ่ม 5% = (44,376,940.84) (ปี63)</t>
  </si>
  <si>
    <t>ขอปรับเป็นภารกิจ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</si>
</sst>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0_ ;\-#,##0\ "/>
    <numFmt numFmtId="189" formatCode="0.00000"/>
    <numFmt numFmtId="190" formatCode="0.0000"/>
    <numFmt numFmtId="191" formatCode="0.000"/>
    <numFmt numFmtId="192" formatCode="0.0%"/>
    <numFmt numFmtId="193" formatCode="0.0"/>
    <numFmt numFmtId="194" formatCode="_-* #,##0.0_-;\-* #,##0.0_-;_-* &quot;-&quot;??_-;_-@_-"/>
    <numFmt numFmtId="195" formatCode="_-* #,##0.000_-;\-* #,##0.000_-;_-* &quot;-&quot;??_-;_-@_-"/>
    <numFmt numFmtId="196" formatCode="_-* #,##0.0000_-;\-* #,##0.0000_-;_-* &quot;-&quot;??_-;_-@_-"/>
    <numFmt numFmtId="197" formatCode="_-* #,##0.00000_-;\-* #,##0.00000_-;_-* &quot;-&quot;??_-;_-@_-"/>
    <numFmt numFmtId="198" formatCode="_-* #,##0.000000_-;\-* #,##0.000000_-;_-* &quot;-&quot;??_-;_-@_-"/>
    <numFmt numFmtId="199" formatCode="_-* #,##0.0000000_-;\-* #,##0.0000000_-;_-* &quot;-&quot;??_-;_-@_-"/>
    <numFmt numFmtId="200" formatCode="_-* #,##0.00000000_-;\-* #,##0.00000000_-;_-* &quot;-&quot;??_-;_-@_-"/>
    <numFmt numFmtId="201" formatCode="_-* #,##0.000000000_-;\-* #,##0.000000000_-;_-* &quot;-&quot;??_-;_-@_-"/>
    <numFmt numFmtId="202" formatCode="_-* #,##0.0000000000_-;\-* #,##0.0000000000_-;_-* &quot;-&quot;??_-;_-@_-"/>
    <numFmt numFmtId="203" formatCode="_-* #,##0.00000000000_-;\-* #,##0.00000000000_-;_-* &quot;-&quot;??_-;_-@_-"/>
    <numFmt numFmtId="204" formatCode="_-* #,##0.000000000000_-;\-* #,##0.000000000000_-;_-* &quot;-&quot;??_-;_-@_-"/>
    <numFmt numFmtId="205" formatCode="_-* #,##0.0000000000000_-;\-* #,##0.0000000000000_-;_-* &quot;-&quot;??_-;_-@_-"/>
    <numFmt numFmtId="206" formatCode="_-* #,##0.00000000000000_-;\-* #,##0.00000000000000_-;_-* &quot;-&quot;??_-;_-@_-"/>
    <numFmt numFmtId="207" formatCode="_-* #,##0.000000000000000_-;\-* #,##0.000000000000000_-;_-* &quot;-&quot;??_-;_-@_-"/>
    <numFmt numFmtId="208" formatCode="_-* #,##0.0000000000000000_-;\-* #,##0.0000000000000000_-;_-* &quot;-&quot;??_-;_-@_-"/>
    <numFmt numFmtId="209" formatCode="_-* #,##0.00000000000000000_-;\-* #,##0.00000000000000000_-;_-* &quot;-&quot;??_-;_-@_-"/>
    <numFmt numFmtId="210" formatCode="_-* #,##0.000000000000000000_-;\-* #,##0.000000000000000000_-;_-* &quot;-&quot;??_-;_-@_-"/>
    <numFmt numFmtId="211" formatCode="_-* #,##0.0000000000000000000_-;\-* #,##0.0000000000000000000_-;_-* &quot;-&quot;??_-;_-@_-"/>
    <numFmt numFmtId="212" formatCode="_-* #,##0.00000000000000000000_-;\-* #,##0.00000000000000000000_-;_-* &quot;-&quot;??_-;_-@_-"/>
    <numFmt numFmtId="213" formatCode="_-* #,##0.000000000000000000000_-;\-* #,##0.000000000000000000000_-;_-* &quot;-&quot;??_-;_-@_-"/>
    <numFmt numFmtId="214" formatCode="_-* #,##0.0000000000000000000000_-;\-* #,##0.0000000000000000000000_-;_-* &quot;-&quot;??_-;_-@_-"/>
    <numFmt numFmtId="215" formatCode="_-* #,##0.00000000000000000000000_-;\-* #,##0.00000000000000000000000_-;_-* &quot;-&quot;??_-;_-@_-"/>
    <numFmt numFmtId="216" formatCode="#,##0.0"/>
    <numFmt numFmtId="217" formatCode="_-* #,##0.0_-;\-* #,##0.0_-;_-* &quot;-&quot;?_-;_-@_-"/>
    <numFmt numFmtId="218" formatCode="&quot;ใช่&quot;;&quot;ใช่&quot;;&quot;ไม่ใช่&quot;"/>
    <numFmt numFmtId="219" formatCode="&quot;จริง&quot;;&quot;จริง&quot;;&quot;เท็จ&quot;"/>
    <numFmt numFmtId="220" formatCode="&quot;เปิด&quot;;&quot;เปิด&quot;;&quot;ปิด&quot;"/>
    <numFmt numFmtId="221" formatCode="[$€-2]\ #,##0.00_);[Red]\([$€-2]\ #,##0.00\)"/>
  </numFmts>
  <fonts count="133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2"/>
      <color indexed="8"/>
      <name val="TH SarabunIT๙"/>
      <family val="2"/>
    </font>
    <font>
      <b/>
      <sz val="12"/>
      <name val="TH SarabunIT๙"/>
      <family val="2"/>
    </font>
    <font>
      <sz val="12"/>
      <name val="TH SarabunIT๙"/>
      <family val="2"/>
    </font>
    <font>
      <sz val="8"/>
      <name val="TH SarabunIT๙"/>
      <family val="2"/>
    </font>
    <font>
      <sz val="11"/>
      <name val="TH SarabunIT๙"/>
      <family val="2"/>
    </font>
    <font>
      <sz val="10"/>
      <name val="TH SarabunIT๙"/>
      <family val="2"/>
    </font>
    <font>
      <b/>
      <u val="single"/>
      <sz val="12"/>
      <name val="TH SarabunIT๙"/>
      <family val="2"/>
    </font>
    <font>
      <sz val="12"/>
      <color indexed="10"/>
      <name val="TH SarabunIT๙"/>
      <family val="2"/>
    </font>
    <font>
      <sz val="10"/>
      <color indexed="10"/>
      <name val="TH SarabunIT๙"/>
      <family val="2"/>
    </font>
    <font>
      <u val="single"/>
      <sz val="12"/>
      <name val="TH SarabunIT๙"/>
      <family val="2"/>
    </font>
    <font>
      <b/>
      <u val="single"/>
      <sz val="10"/>
      <name val="TH SarabunIT๙"/>
      <family val="2"/>
    </font>
    <font>
      <u val="single"/>
      <sz val="10"/>
      <name val="TH SarabunIT๙"/>
      <family val="2"/>
    </font>
    <font>
      <u val="single"/>
      <sz val="8"/>
      <name val="TH SarabunIT๙"/>
      <family val="2"/>
    </font>
    <font>
      <b/>
      <sz val="10"/>
      <name val="TH SarabunIT๙"/>
      <family val="2"/>
    </font>
    <font>
      <b/>
      <sz val="12"/>
      <color indexed="10"/>
      <name val="TH SarabunIT๙"/>
      <family val="2"/>
    </font>
    <font>
      <b/>
      <u val="single"/>
      <sz val="8"/>
      <name val="TH SarabunIT๙"/>
      <family val="2"/>
    </font>
    <font>
      <sz val="9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sz val="14"/>
      <color indexed="10"/>
      <name val="TH SarabunIT๙"/>
      <family val="2"/>
    </font>
    <font>
      <u val="single"/>
      <sz val="14"/>
      <name val="TH SarabunIT๙"/>
      <family val="2"/>
    </font>
    <font>
      <b/>
      <u val="single"/>
      <sz val="14"/>
      <name val="TH SarabunIT๙"/>
      <family val="2"/>
    </font>
    <font>
      <sz val="13"/>
      <name val="TH SarabunIT๙"/>
      <family val="2"/>
    </font>
    <font>
      <b/>
      <sz val="11"/>
      <name val="TH SarabunIT๙"/>
      <family val="2"/>
    </font>
    <font>
      <b/>
      <sz val="9"/>
      <name val="TH SarabunIT๙"/>
      <family val="2"/>
    </font>
    <font>
      <b/>
      <sz val="8"/>
      <name val="TH SarabunIT๙"/>
      <family val="2"/>
    </font>
    <font>
      <sz val="11.5"/>
      <name val="TH SarabunIT๙"/>
      <family val="2"/>
    </font>
    <font>
      <sz val="8.5"/>
      <name val="TH SarabunIT๙"/>
      <family val="2"/>
    </font>
    <font>
      <u val="single"/>
      <sz val="11.5"/>
      <name val="TH SarabunIT๙"/>
      <family val="2"/>
    </font>
    <font>
      <sz val="10"/>
      <color indexed="8"/>
      <name val="TH SarabunIT๙"/>
      <family val="2"/>
    </font>
    <font>
      <b/>
      <sz val="10"/>
      <color indexed="10"/>
      <name val="TH SarabunIT๙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2"/>
      <color indexed="8"/>
      <name val="TH SarabunIT๙"/>
      <family val="2"/>
    </font>
    <font>
      <sz val="8"/>
      <color indexed="8"/>
      <name val="TH SarabunIT๙"/>
      <family val="2"/>
    </font>
    <font>
      <sz val="9"/>
      <color indexed="8"/>
      <name val="TH SarabunIT๙"/>
      <family val="2"/>
    </font>
    <font>
      <sz val="14"/>
      <color indexed="8"/>
      <name val="TH SarabunIT๙"/>
      <family val="2"/>
    </font>
    <font>
      <b/>
      <sz val="14"/>
      <color indexed="27"/>
      <name val="TH SarabunIT๙"/>
      <family val="2"/>
    </font>
    <font>
      <sz val="9"/>
      <color indexed="27"/>
      <name val="TH SarabunIT๙"/>
      <family val="2"/>
    </font>
    <font>
      <sz val="14"/>
      <color indexed="27"/>
      <name val="TH SarabunIT๙"/>
      <family val="2"/>
    </font>
    <font>
      <sz val="10"/>
      <color indexed="8"/>
      <name val="Tahoma"/>
      <family val="2"/>
    </font>
    <font>
      <b/>
      <sz val="14"/>
      <color indexed="30"/>
      <name val="TH SarabunIT๙"/>
      <family val="2"/>
    </font>
    <font>
      <sz val="10"/>
      <color indexed="30"/>
      <name val="TH SarabunIT๙"/>
      <family val="2"/>
    </font>
    <font>
      <sz val="14"/>
      <color indexed="30"/>
      <name val="TH SarabunIT๙"/>
      <family val="2"/>
    </font>
    <font>
      <b/>
      <sz val="12"/>
      <color indexed="60"/>
      <name val="TH SarabunIT๙"/>
      <family val="2"/>
    </font>
    <font>
      <sz val="13"/>
      <color indexed="8"/>
      <name val="TH SarabunIT๙"/>
      <family val="2"/>
    </font>
    <font>
      <sz val="12"/>
      <color indexed="30"/>
      <name val="TH SarabunIT๙"/>
      <family val="2"/>
    </font>
    <font>
      <b/>
      <sz val="11"/>
      <color indexed="8"/>
      <name val="TH SarabunIT๙"/>
      <family val="2"/>
    </font>
    <font>
      <sz val="9"/>
      <color indexed="8"/>
      <name val="Tahoma"/>
      <family val="2"/>
    </font>
    <font>
      <sz val="12"/>
      <color indexed="60"/>
      <name val="TH SarabunIT๙"/>
      <family val="2"/>
    </font>
    <font>
      <b/>
      <sz val="12"/>
      <color indexed="8"/>
      <name val="TH SarabunIT๙"/>
      <family val="2"/>
    </font>
    <font>
      <sz val="11.5"/>
      <color indexed="8"/>
      <name val="TH SarabunIT๙"/>
      <family val="2"/>
    </font>
    <font>
      <sz val="10"/>
      <color indexed="60"/>
      <name val="TH SarabunIT๙"/>
      <family val="2"/>
    </font>
    <font>
      <b/>
      <sz val="10"/>
      <color indexed="8"/>
      <name val="TH SarabunIT๙"/>
      <family val="2"/>
    </font>
    <font>
      <u val="single"/>
      <sz val="10"/>
      <color indexed="8"/>
      <name val="TH SarabunIT๙"/>
      <family val="2"/>
    </font>
    <font>
      <b/>
      <sz val="10"/>
      <color indexed="27"/>
      <name val="TH SarabunIT๙"/>
      <family val="2"/>
    </font>
    <font>
      <b/>
      <sz val="10"/>
      <color indexed="30"/>
      <name val="TH SarabunIT๙"/>
      <family val="2"/>
    </font>
    <font>
      <sz val="10"/>
      <color indexed="27"/>
      <name val="TH SarabunIT๙"/>
      <family val="2"/>
    </font>
    <font>
      <u val="single"/>
      <sz val="10"/>
      <color indexed="10"/>
      <name val="TH SarabunIT๙"/>
      <family val="2"/>
    </font>
    <font>
      <u val="single"/>
      <sz val="14"/>
      <color indexed="10"/>
      <name val="TH SarabunIT๙"/>
      <family val="2"/>
    </font>
    <font>
      <sz val="11"/>
      <color indexed="8"/>
      <name val="TH SarabunIT๙"/>
      <family val="2"/>
    </font>
    <font>
      <b/>
      <sz val="14"/>
      <color indexed="10"/>
      <name val="TH SarabunIT๙"/>
      <family val="2"/>
    </font>
    <font>
      <b/>
      <sz val="14"/>
      <color indexed="60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IT๙"/>
      <family val="2"/>
    </font>
    <font>
      <sz val="10"/>
      <color theme="1"/>
      <name val="TH SarabunIT๙"/>
      <family val="2"/>
    </font>
    <font>
      <u val="single"/>
      <sz val="12"/>
      <color theme="1"/>
      <name val="TH SarabunIT๙"/>
      <family val="2"/>
    </font>
    <font>
      <sz val="12"/>
      <color rgb="FFFF0000"/>
      <name val="TH SarabunIT๙"/>
      <family val="2"/>
    </font>
    <font>
      <sz val="8"/>
      <color theme="1"/>
      <name val="TH SarabunIT๙"/>
      <family val="2"/>
    </font>
    <font>
      <sz val="9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theme="8" tint="0.7999799847602844"/>
      <name val="TH SarabunIT๙"/>
      <family val="2"/>
    </font>
    <font>
      <sz val="9"/>
      <color theme="8" tint="0.7999799847602844"/>
      <name val="TH SarabunIT๙"/>
      <family val="2"/>
    </font>
    <font>
      <sz val="14"/>
      <color theme="8" tint="0.7999799847602844"/>
      <name val="TH SarabunIT๙"/>
      <family val="2"/>
    </font>
    <font>
      <sz val="10"/>
      <color theme="1"/>
      <name val="Calibri"/>
      <family val="2"/>
    </font>
    <font>
      <b/>
      <sz val="14"/>
      <color rgb="FF0070C0"/>
      <name val="TH SarabunIT๙"/>
      <family val="2"/>
    </font>
    <font>
      <sz val="10"/>
      <color rgb="FF0070C0"/>
      <name val="TH SarabunIT๙"/>
      <family val="2"/>
    </font>
    <font>
      <sz val="14"/>
      <color rgb="FF0070C0"/>
      <name val="TH SarabunIT๙"/>
      <family val="2"/>
    </font>
    <font>
      <b/>
      <sz val="12"/>
      <color rgb="FFC00000"/>
      <name val="TH SarabunIT๙"/>
      <family val="2"/>
    </font>
    <font>
      <sz val="13"/>
      <color theme="1"/>
      <name val="TH SarabunIT๙"/>
      <family val="2"/>
    </font>
    <font>
      <sz val="14"/>
      <color rgb="FFFF0000"/>
      <name val="TH SarabunIT๙"/>
      <family val="2"/>
    </font>
    <font>
      <sz val="12"/>
      <color rgb="FF0070C0"/>
      <name val="TH SarabunIT๙"/>
      <family val="2"/>
    </font>
    <font>
      <b/>
      <sz val="12"/>
      <color rgb="FFFF0000"/>
      <name val="TH SarabunIT๙"/>
      <family val="2"/>
    </font>
    <font>
      <b/>
      <sz val="11"/>
      <color theme="1"/>
      <name val="TH SarabunIT๙"/>
      <family val="2"/>
    </font>
    <font>
      <sz val="9"/>
      <color theme="1"/>
      <name val="Calibri"/>
      <family val="2"/>
    </font>
    <font>
      <sz val="12"/>
      <color rgb="FFC00000"/>
      <name val="TH SarabunIT๙"/>
      <family val="2"/>
    </font>
    <font>
      <sz val="10"/>
      <color rgb="FFFF0000"/>
      <name val="TH SarabunIT๙"/>
      <family val="2"/>
    </font>
    <font>
      <b/>
      <sz val="12"/>
      <color theme="1"/>
      <name val="TH SarabunIT๙"/>
      <family val="2"/>
    </font>
    <font>
      <sz val="11.5"/>
      <color theme="1"/>
      <name val="TH SarabunIT๙"/>
      <family val="2"/>
    </font>
    <font>
      <sz val="10"/>
      <color rgb="FFC00000"/>
      <name val="TH SarabunIT๙"/>
      <family val="2"/>
    </font>
    <font>
      <b/>
      <sz val="10"/>
      <color theme="1"/>
      <name val="TH SarabunIT๙"/>
      <family val="2"/>
    </font>
    <font>
      <b/>
      <sz val="10"/>
      <color rgb="FFFF0000"/>
      <name val="TH SarabunIT๙"/>
      <family val="2"/>
    </font>
    <font>
      <u val="single"/>
      <sz val="10"/>
      <color theme="1"/>
      <name val="TH SarabunIT๙"/>
      <family val="2"/>
    </font>
    <font>
      <b/>
      <sz val="10"/>
      <color theme="8" tint="0.7999799847602844"/>
      <name val="TH SarabunIT๙"/>
      <family val="2"/>
    </font>
    <font>
      <b/>
      <sz val="10"/>
      <color rgb="FF0070C0"/>
      <name val="TH SarabunIT๙"/>
      <family val="2"/>
    </font>
    <font>
      <sz val="10"/>
      <color theme="8" tint="0.7999799847602844"/>
      <name val="TH SarabunIT๙"/>
      <family val="2"/>
    </font>
    <font>
      <b/>
      <sz val="14"/>
      <color rgb="FFFF0000"/>
      <name val="TH SarabunIT๙"/>
      <family val="2"/>
    </font>
    <font>
      <b/>
      <sz val="14"/>
      <color rgb="FFC00000"/>
      <name val="TH SarabunIT๙"/>
      <family val="2"/>
    </font>
    <font>
      <u val="single"/>
      <sz val="10"/>
      <color rgb="FFFF0000"/>
      <name val="TH SarabunIT๙"/>
      <family val="2"/>
    </font>
    <font>
      <u val="single"/>
      <sz val="14"/>
      <color rgb="FFFF0000"/>
      <name val="TH SarabunIT๙"/>
      <family val="2"/>
    </font>
    <font>
      <sz val="11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20" borderId="1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21" borderId="2" applyNumberFormat="0" applyAlignment="0" applyProtection="0"/>
    <xf numFmtId="0" fontId="86" fillId="0" borderId="3" applyNumberFormat="0" applyFill="0" applyAlignment="0" applyProtection="0"/>
    <xf numFmtId="0" fontId="8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8" fillId="23" borderId="1" applyNumberFormat="0" applyAlignment="0" applyProtection="0"/>
    <xf numFmtId="0" fontId="89" fillId="24" borderId="0" applyNumberFormat="0" applyBorder="0" applyAlignment="0" applyProtection="0"/>
    <xf numFmtId="9" fontId="0" fillId="0" borderId="0" applyFont="0" applyFill="0" applyBorder="0" applyAlignment="0" applyProtection="0"/>
    <xf numFmtId="0" fontId="90" fillId="0" borderId="4" applyNumberFormat="0" applyFill="0" applyAlignment="0" applyProtection="0"/>
    <xf numFmtId="0" fontId="9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92" fillId="20" borderId="5" applyNumberFormat="0" applyAlignment="0" applyProtection="0"/>
    <xf numFmtId="0" fontId="0" fillId="32" borderId="6" applyNumberFormat="0" applyFont="0" applyAlignment="0" applyProtection="0"/>
    <xf numFmtId="0" fontId="93" fillId="0" borderId="7" applyNumberFormat="0" applyFill="0" applyAlignment="0" applyProtection="0"/>
    <xf numFmtId="0" fontId="94" fillId="0" borderId="8" applyNumberFormat="0" applyFill="0" applyAlignment="0" applyProtection="0"/>
    <xf numFmtId="0" fontId="95" fillId="0" borderId="9" applyNumberFormat="0" applyFill="0" applyAlignment="0" applyProtection="0"/>
    <xf numFmtId="0" fontId="95" fillId="0" borderId="0" applyNumberFormat="0" applyFill="0" applyBorder="0" applyAlignment="0" applyProtection="0"/>
  </cellStyleXfs>
  <cellXfs count="817">
    <xf numFmtId="0" fontId="0" fillId="0" borderId="0" xfId="0" applyFont="1" applyAlignment="1">
      <alignment/>
    </xf>
    <xf numFmtId="0" fontId="96" fillId="0" borderId="0" xfId="0" applyFont="1" applyAlignment="1">
      <alignment vertical="center"/>
    </xf>
    <xf numFmtId="0" fontId="5" fillId="0" borderId="10" xfId="44" applyFont="1" applyBorder="1" applyAlignment="1">
      <alignment horizontal="center" vertical="center" wrapText="1"/>
      <protection/>
    </xf>
    <xf numFmtId="0" fontId="96" fillId="0" borderId="11" xfId="0" applyFont="1" applyBorder="1" applyAlignment="1">
      <alignment horizontal="center" vertical="center"/>
    </xf>
    <xf numFmtId="0" fontId="5" fillId="0" borderId="12" xfId="44" applyFont="1" applyBorder="1" applyAlignment="1">
      <alignment vertical="center" wrapText="1"/>
      <protection/>
    </xf>
    <xf numFmtId="0" fontId="6" fillId="0" borderId="12" xfId="44" applyFont="1" applyBorder="1" applyAlignment="1">
      <alignment horizontal="center" vertical="center" wrapText="1"/>
      <protection/>
    </xf>
    <xf numFmtId="0" fontId="6" fillId="0" borderId="13" xfId="44" applyFont="1" applyBorder="1" applyAlignment="1">
      <alignment horizontal="center" vertical="center" wrapText="1"/>
      <protection/>
    </xf>
    <xf numFmtId="0" fontId="6" fillId="0" borderId="14" xfId="44" applyFont="1" applyBorder="1" applyAlignment="1">
      <alignment horizontal="center" vertical="center" wrapText="1"/>
      <protection/>
    </xf>
    <xf numFmtId="187" fontId="8" fillId="0" borderId="13" xfId="38" applyNumberFormat="1" applyFont="1" applyBorder="1" applyAlignment="1">
      <alignment horizontal="center" vertical="center" wrapText="1"/>
    </xf>
    <xf numFmtId="0" fontId="8" fillId="0" borderId="15" xfId="44" applyFont="1" applyBorder="1" applyAlignment="1">
      <alignment horizontal="center" vertical="center" wrapText="1"/>
      <protection/>
    </xf>
    <xf numFmtId="0" fontId="8" fillId="0" borderId="13" xfId="44" applyFont="1" applyBorder="1" applyAlignment="1">
      <alignment horizontal="center" vertical="center" wrapText="1"/>
      <protection/>
    </xf>
    <xf numFmtId="0" fontId="96" fillId="0" borderId="13" xfId="0" applyFont="1" applyBorder="1" applyAlignment="1">
      <alignment vertical="center"/>
    </xf>
    <xf numFmtId="0" fontId="5" fillId="0" borderId="15" xfId="44" applyFont="1" applyBorder="1" applyAlignment="1">
      <alignment vertical="center" wrapText="1"/>
      <protection/>
    </xf>
    <xf numFmtId="187" fontId="8" fillId="0" borderId="15" xfId="38" applyNumberFormat="1" applyFont="1" applyBorder="1" applyAlignment="1">
      <alignment horizontal="right" vertical="center" wrapText="1"/>
    </xf>
    <xf numFmtId="0" fontId="96" fillId="0" borderId="15" xfId="0" applyFont="1" applyBorder="1" applyAlignment="1">
      <alignment vertical="center"/>
    </xf>
    <xf numFmtId="0" fontId="9" fillId="0" borderId="15" xfId="44" applyFont="1" applyBorder="1" applyAlignment="1">
      <alignment horizontal="center" vertical="center" wrapText="1"/>
      <protection/>
    </xf>
    <xf numFmtId="187" fontId="8" fillId="0" borderId="15" xfId="38" applyNumberFormat="1" applyFont="1" applyBorder="1" applyAlignment="1">
      <alignment horizontal="center" vertical="center" wrapText="1"/>
    </xf>
    <xf numFmtId="187" fontId="8" fillId="0" borderId="15" xfId="38" applyNumberFormat="1" applyFont="1" applyBorder="1" applyAlignment="1">
      <alignment horizontal="right" vertical="center"/>
    </xf>
    <xf numFmtId="0" fontId="8" fillId="0" borderId="15" xfId="44" applyFont="1" applyFill="1" applyBorder="1" applyAlignment="1">
      <alignment horizontal="center" vertical="center" wrapText="1"/>
      <protection/>
    </xf>
    <xf numFmtId="0" fontId="96" fillId="0" borderId="0" xfId="0" applyFont="1" applyFill="1" applyAlignment="1">
      <alignment vertical="center"/>
    </xf>
    <xf numFmtId="0" fontId="96" fillId="0" borderId="15" xfId="0" applyFont="1" applyFill="1" applyBorder="1" applyAlignment="1">
      <alignment vertical="center"/>
    </xf>
    <xf numFmtId="187" fontId="8" fillId="0" borderId="15" xfId="36" applyNumberFormat="1" applyFont="1" applyFill="1" applyBorder="1" applyAlignment="1">
      <alignment horizontal="center" vertical="center" wrapText="1"/>
    </xf>
    <xf numFmtId="0" fontId="97" fillId="0" borderId="15" xfId="0" applyFont="1" applyBorder="1" applyAlignment="1">
      <alignment horizontal="center" vertical="center"/>
    </xf>
    <xf numFmtId="187" fontId="97" fillId="0" borderId="15" xfId="38" applyNumberFormat="1" applyFont="1" applyBorder="1" applyAlignment="1">
      <alignment vertical="center"/>
    </xf>
    <xf numFmtId="0" fontId="97" fillId="0" borderId="15" xfId="0" applyFont="1" applyBorder="1" applyAlignment="1">
      <alignment vertical="center"/>
    </xf>
    <xf numFmtId="0" fontId="98" fillId="0" borderId="15" xfId="0" applyFont="1" applyBorder="1" applyAlignment="1">
      <alignment vertical="center"/>
    </xf>
    <xf numFmtId="0" fontId="98" fillId="0" borderId="0" xfId="0" applyFont="1" applyAlignment="1">
      <alignment vertical="center"/>
    </xf>
    <xf numFmtId="0" fontId="11" fillId="0" borderId="15" xfId="44" applyFont="1" applyBorder="1" applyAlignment="1">
      <alignment horizontal="center" vertical="center" wrapText="1"/>
      <protection/>
    </xf>
    <xf numFmtId="0" fontId="4" fillId="0" borderId="16" xfId="45" applyFont="1" applyBorder="1" applyAlignment="1">
      <alignment vertical="center"/>
      <protection/>
    </xf>
    <xf numFmtId="0" fontId="14" fillId="0" borderId="15" xfId="44" applyFont="1" applyBorder="1" applyAlignment="1">
      <alignment horizontal="center" vertical="center" wrapText="1"/>
      <protection/>
    </xf>
    <xf numFmtId="0" fontId="14" fillId="0" borderId="15" xfId="44" applyFont="1" applyBorder="1" applyAlignment="1">
      <alignment vertical="center" wrapText="1"/>
      <protection/>
    </xf>
    <xf numFmtId="187" fontId="8" fillId="0" borderId="15" xfId="38" applyNumberFormat="1" applyFont="1" applyBorder="1" applyAlignment="1">
      <alignment vertical="center" wrapText="1"/>
    </xf>
    <xf numFmtId="0" fontId="96" fillId="0" borderId="0" xfId="0" applyFont="1" applyBorder="1" applyAlignment="1">
      <alignment vertical="center"/>
    </xf>
    <xf numFmtId="0" fontId="16" fillId="0" borderId="15" xfId="44" applyFont="1" applyBorder="1" applyAlignment="1">
      <alignment vertical="center" wrapText="1"/>
      <protection/>
    </xf>
    <xf numFmtId="0" fontId="99" fillId="0" borderId="15" xfId="0" applyFont="1" applyBorder="1" applyAlignment="1">
      <alignment horizontal="center" vertical="center"/>
    </xf>
    <xf numFmtId="187" fontId="8" fillId="0" borderId="15" xfId="38" applyNumberFormat="1" applyFont="1" applyBorder="1" applyAlignment="1">
      <alignment vertical="center"/>
    </xf>
    <xf numFmtId="187" fontId="8" fillId="0" borderId="15" xfId="38" applyNumberFormat="1" applyFont="1" applyBorder="1" applyAlignment="1" quotePrefix="1">
      <alignment horizontal="center" vertical="center" wrapText="1"/>
    </xf>
    <xf numFmtId="0" fontId="5" fillId="0" borderId="15" xfId="44" applyFont="1" applyBorder="1" applyAlignment="1">
      <alignment vertical="center"/>
      <protection/>
    </xf>
    <xf numFmtId="187" fontId="8" fillId="0" borderId="15" xfId="38" applyNumberFormat="1" applyFont="1" applyBorder="1" applyAlignment="1" quotePrefix="1">
      <alignment horizontal="center" vertical="center"/>
    </xf>
    <xf numFmtId="0" fontId="8" fillId="0" borderId="15" xfId="44" applyFont="1" applyBorder="1" applyAlignment="1">
      <alignment vertical="center" wrapText="1"/>
      <protection/>
    </xf>
    <xf numFmtId="0" fontId="4" fillId="0" borderId="13" xfId="44" applyFont="1" applyBorder="1" applyAlignment="1">
      <alignment horizontal="left" vertical="center" wrapText="1"/>
      <protection/>
    </xf>
    <xf numFmtId="0" fontId="8" fillId="0" borderId="13" xfId="44" applyFont="1" applyBorder="1" applyAlignment="1">
      <alignment vertical="center" wrapText="1"/>
      <protection/>
    </xf>
    <xf numFmtId="187" fontId="8" fillId="0" borderId="13" xfId="38" applyNumberFormat="1" applyFont="1" applyBorder="1" applyAlignment="1">
      <alignment horizontal="right" vertical="center" wrapText="1"/>
    </xf>
    <xf numFmtId="0" fontId="8" fillId="0" borderId="15" xfId="44" applyFont="1" applyBorder="1" applyAlignment="1">
      <alignment horizontal="center" vertical="center"/>
      <protection/>
    </xf>
    <xf numFmtId="0" fontId="100" fillId="0" borderId="0" xfId="0" applyFont="1" applyAlignment="1">
      <alignment vertical="center"/>
    </xf>
    <xf numFmtId="0" fontId="4" fillId="0" borderId="15" xfId="44" applyFont="1" applyBorder="1" applyAlignment="1">
      <alignment vertical="center"/>
      <protection/>
    </xf>
    <xf numFmtId="0" fontId="6" fillId="0" borderId="15" xfId="44" applyFont="1" applyBorder="1" applyAlignment="1">
      <alignment horizontal="center" vertical="center"/>
      <protection/>
    </xf>
    <xf numFmtId="0" fontId="6" fillId="0" borderId="13" xfId="44" applyFont="1" applyBorder="1" applyAlignment="1">
      <alignment horizontal="center" vertical="center"/>
      <protection/>
    </xf>
    <xf numFmtId="0" fontId="97" fillId="0" borderId="11" xfId="0" applyFont="1" applyBorder="1" applyAlignment="1">
      <alignment horizontal="center" vertical="center"/>
    </xf>
    <xf numFmtId="0" fontId="8" fillId="0" borderId="11" xfId="44" applyFont="1" applyBorder="1" applyAlignment="1">
      <alignment horizontal="center" vertical="center" wrapText="1"/>
      <protection/>
    </xf>
    <xf numFmtId="0" fontId="4" fillId="0" borderId="12" xfId="44" applyFont="1" applyBorder="1" applyAlignment="1">
      <alignment horizontal="left" vertical="center" wrapText="1"/>
      <protection/>
    </xf>
    <xf numFmtId="0" fontId="8" fillId="0" borderId="11" xfId="44" applyFont="1" applyBorder="1" applyAlignment="1">
      <alignment vertical="center" wrapText="1"/>
      <protection/>
    </xf>
    <xf numFmtId="187" fontId="8" fillId="0" borderId="11" xfId="38" applyNumberFormat="1" applyFont="1" applyBorder="1" applyAlignment="1">
      <alignment horizontal="center" vertical="center" wrapText="1"/>
    </xf>
    <xf numFmtId="43" fontId="97" fillId="0" borderId="15" xfId="38" applyFont="1" applyBorder="1" applyAlignment="1">
      <alignment vertical="center"/>
    </xf>
    <xf numFmtId="0" fontId="4" fillId="0" borderId="17" xfId="45" applyFont="1" applyFill="1" applyBorder="1" applyAlignment="1">
      <alignment horizontal="left" vertical="center"/>
      <protection/>
    </xf>
    <xf numFmtId="187" fontId="8" fillId="0" borderId="15" xfId="36" applyNumberFormat="1" applyFont="1" applyBorder="1" applyAlignment="1">
      <alignment horizontal="center" vertical="center" wrapText="1"/>
    </xf>
    <xf numFmtId="0" fontId="99" fillId="0" borderId="15" xfId="44" applyFont="1" applyFill="1" applyBorder="1" applyAlignment="1">
      <alignment vertical="center" wrapText="1"/>
      <protection/>
    </xf>
    <xf numFmtId="43" fontId="97" fillId="0" borderId="11" xfId="38" applyFont="1" applyBorder="1" applyAlignment="1">
      <alignment vertical="center"/>
    </xf>
    <xf numFmtId="0" fontId="5" fillId="0" borderId="0" xfId="44" applyFont="1" applyBorder="1" applyAlignment="1">
      <alignment horizontal="center" vertical="center" wrapText="1"/>
      <protection/>
    </xf>
    <xf numFmtId="0" fontId="99" fillId="0" borderId="0" xfId="0" applyFont="1" applyAlignment="1">
      <alignment vertical="center"/>
    </xf>
    <xf numFmtId="0" fontId="97" fillId="0" borderId="13" xfId="0" applyFont="1" applyBorder="1" applyAlignment="1">
      <alignment horizontal="center" vertical="center"/>
    </xf>
    <xf numFmtId="187" fontId="97" fillId="0" borderId="11" xfId="38" applyNumberFormat="1" applyFont="1" applyBorder="1" applyAlignment="1">
      <alignment vertical="center"/>
    </xf>
    <xf numFmtId="0" fontId="8" fillId="0" borderId="15" xfId="44" applyFont="1" applyBorder="1" applyAlignment="1" quotePrefix="1">
      <alignment horizontal="center" vertical="center"/>
      <protection/>
    </xf>
    <xf numFmtId="0" fontId="16" fillId="0" borderId="15" xfId="44" applyFont="1" applyBorder="1" applyAlignment="1">
      <alignment horizontal="center" vertical="center" wrapText="1"/>
      <protection/>
    </xf>
    <xf numFmtId="187" fontId="96" fillId="0" borderId="0" xfId="38" applyNumberFormat="1" applyFont="1" applyAlignment="1">
      <alignment vertical="center"/>
    </xf>
    <xf numFmtId="0" fontId="8" fillId="0" borderId="12" xfId="44" applyFont="1" applyBorder="1" applyAlignment="1">
      <alignment horizontal="center" vertical="center" wrapText="1"/>
      <protection/>
    </xf>
    <xf numFmtId="0" fontId="99" fillId="0" borderId="0" xfId="0" applyFont="1" applyBorder="1" applyAlignment="1">
      <alignment vertical="center"/>
    </xf>
    <xf numFmtId="0" fontId="9" fillId="0" borderId="0" xfId="44" applyFont="1" applyBorder="1" applyAlignment="1" quotePrefix="1">
      <alignment horizontal="right" vertical="center" wrapText="1"/>
      <protection/>
    </xf>
    <xf numFmtId="0" fontId="18" fillId="0" borderId="0" xfId="44" applyFont="1" applyBorder="1" applyAlignment="1">
      <alignment vertical="center" wrapText="1"/>
      <protection/>
    </xf>
    <xf numFmtId="0" fontId="6" fillId="0" borderId="0" xfId="44" applyFont="1" applyBorder="1" applyAlignment="1">
      <alignment horizontal="center" vertical="center" wrapText="1"/>
      <protection/>
    </xf>
    <xf numFmtId="0" fontId="15" fillId="0" borderId="0" xfId="44" applyFont="1" applyBorder="1" applyAlignment="1">
      <alignment vertical="center" wrapText="1"/>
      <protection/>
    </xf>
    <xf numFmtId="187" fontId="6" fillId="0" borderId="0" xfId="38" applyNumberFormat="1" applyFont="1" applyBorder="1" applyAlignment="1">
      <alignment vertical="center" wrapText="1"/>
    </xf>
    <xf numFmtId="0" fontId="100" fillId="0" borderId="0" xfId="0" applyFont="1" applyAlignment="1">
      <alignment horizontal="center" vertical="center"/>
    </xf>
    <xf numFmtId="187" fontId="100" fillId="0" borderId="0" xfId="38" applyNumberFormat="1" applyFont="1" applyAlignment="1">
      <alignment vertical="center"/>
    </xf>
    <xf numFmtId="0" fontId="11" fillId="0" borderId="13" xfId="44" applyFont="1" applyBorder="1" applyAlignment="1">
      <alignment horizontal="center" vertical="center" wrapText="1"/>
      <protection/>
    </xf>
    <xf numFmtId="187" fontId="14" fillId="0" borderId="15" xfId="36" applyNumberFormat="1" applyFont="1" applyBorder="1" applyAlignment="1">
      <alignment horizontal="center" vertical="center" wrapText="1"/>
    </xf>
    <xf numFmtId="0" fontId="14" fillId="0" borderId="15" xfId="44" applyFont="1" applyFill="1" applyBorder="1" applyAlignment="1">
      <alignment horizontal="center" vertical="center" wrapText="1"/>
      <protection/>
    </xf>
    <xf numFmtId="0" fontId="8" fillId="0" borderId="15" xfId="44" applyFont="1" applyBorder="1" applyAlignment="1" quotePrefix="1">
      <alignment horizontal="center" vertical="center" wrapText="1"/>
      <protection/>
    </xf>
    <xf numFmtId="187" fontId="97" fillId="0" borderId="15" xfId="38" applyNumberFormat="1" applyFont="1" applyBorder="1" applyAlignment="1">
      <alignment horizontal="center" vertical="center"/>
    </xf>
    <xf numFmtId="0" fontId="18" fillId="0" borderId="0" xfId="44" applyFont="1" applyBorder="1" applyAlignment="1">
      <alignment horizontal="center" vertical="center" wrapText="1"/>
      <protection/>
    </xf>
    <xf numFmtId="0" fontId="8" fillId="0" borderId="0" xfId="44" applyFont="1" applyBorder="1" applyAlignment="1">
      <alignment horizontal="center" vertical="center" wrapText="1"/>
      <protection/>
    </xf>
    <xf numFmtId="0" fontId="19" fillId="0" borderId="12" xfId="44" applyFont="1" applyBorder="1" applyAlignment="1">
      <alignment vertical="center" wrapText="1"/>
      <protection/>
    </xf>
    <xf numFmtId="0" fontId="19" fillId="0" borderId="13" xfId="44" applyFont="1" applyBorder="1" applyAlignment="1">
      <alignment vertical="center" wrapText="1"/>
      <protection/>
    </xf>
    <xf numFmtId="0" fontId="19" fillId="0" borderId="15" xfId="44" applyFont="1" applyBorder="1" applyAlignment="1">
      <alignment horizontal="center" vertical="center" wrapText="1"/>
      <protection/>
    </xf>
    <xf numFmtId="0" fontId="101" fillId="0" borderId="0" xfId="0" applyFont="1" applyAlignment="1">
      <alignment horizontal="center" vertical="center"/>
    </xf>
    <xf numFmtId="0" fontId="101" fillId="0" borderId="15" xfId="0" applyFont="1" applyBorder="1" applyAlignment="1">
      <alignment horizontal="center" vertical="center"/>
    </xf>
    <xf numFmtId="0" fontId="19" fillId="0" borderId="13" xfId="44" applyFont="1" applyBorder="1" applyAlignment="1">
      <alignment horizontal="center" vertical="center" wrapText="1"/>
      <protection/>
    </xf>
    <xf numFmtId="0" fontId="19" fillId="0" borderId="15" xfId="44" applyFont="1" applyBorder="1" applyAlignment="1">
      <alignment horizontal="center" vertical="center"/>
      <protection/>
    </xf>
    <xf numFmtId="0" fontId="19" fillId="0" borderId="11" xfId="44" applyFont="1" applyBorder="1" applyAlignment="1">
      <alignment horizontal="center" vertical="center"/>
      <protection/>
    </xf>
    <xf numFmtId="0" fontId="19" fillId="0" borderId="13" xfId="44" applyFont="1" applyBorder="1" applyAlignment="1">
      <alignment horizontal="center" vertical="center"/>
      <protection/>
    </xf>
    <xf numFmtId="0" fontId="19" fillId="0" borderId="11" xfId="44" applyFont="1" applyBorder="1" applyAlignment="1">
      <alignment horizontal="center" vertical="center" wrapText="1"/>
      <protection/>
    </xf>
    <xf numFmtId="0" fontId="19" fillId="0" borderId="12" xfId="44" applyFont="1" applyBorder="1" applyAlignment="1">
      <alignment horizontal="center" vertical="center" wrapText="1"/>
      <protection/>
    </xf>
    <xf numFmtId="0" fontId="19" fillId="0" borderId="0" xfId="44" applyFont="1" applyBorder="1" applyAlignment="1">
      <alignment horizontal="center" vertical="center" wrapText="1"/>
      <protection/>
    </xf>
    <xf numFmtId="0" fontId="5" fillId="0" borderId="18" xfId="44" applyFont="1" applyBorder="1" applyAlignment="1">
      <alignment horizontal="center" vertical="center" wrapText="1"/>
      <protection/>
    </xf>
    <xf numFmtId="0" fontId="96" fillId="0" borderId="12" xfId="0" applyFont="1" applyBorder="1" applyAlignment="1">
      <alignment horizontal="center" vertical="center"/>
    </xf>
    <xf numFmtId="0" fontId="101" fillId="0" borderId="13" xfId="0" applyFont="1" applyBorder="1" applyAlignment="1">
      <alignment horizontal="center" vertical="center"/>
    </xf>
    <xf numFmtId="0" fontId="101" fillId="0" borderId="12" xfId="0" applyFont="1" applyBorder="1" applyAlignment="1">
      <alignment horizontal="center" vertical="center"/>
    </xf>
    <xf numFmtId="0" fontId="5" fillId="0" borderId="15" xfId="45" applyFont="1" applyBorder="1" applyAlignment="1">
      <alignment vertical="center"/>
      <protection/>
    </xf>
    <xf numFmtId="0" fontId="5" fillId="0" borderId="15" xfId="45" applyFont="1" applyFill="1" applyBorder="1" applyAlignment="1">
      <alignment vertical="center"/>
      <protection/>
    </xf>
    <xf numFmtId="0" fontId="5" fillId="0" borderId="11" xfId="45" applyFont="1" applyFill="1" applyBorder="1" applyAlignment="1">
      <alignment vertical="center"/>
      <protection/>
    </xf>
    <xf numFmtId="0" fontId="5" fillId="0" borderId="15" xfId="45" applyFont="1" applyBorder="1" applyAlignment="1">
      <alignment horizontal="left" vertical="center"/>
      <protection/>
    </xf>
    <xf numFmtId="0" fontId="5" fillId="0" borderId="19" xfId="45" applyFont="1" applyBorder="1" applyAlignment="1">
      <alignment vertical="center"/>
      <protection/>
    </xf>
    <xf numFmtId="0" fontId="97" fillId="0" borderId="15" xfId="44" applyFont="1" applyBorder="1" applyAlignment="1">
      <alignment horizontal="center" vertical="center" wrapText="1"/>
      <protection/>
    </xf>
    <xf numFmtId="0" fontId="99" fillId="0" borderId="15" xfId="45" applyFont="1" applyFill="1" applyBorder="1" applyAlignment="1">
      <alignment vertical="center"/>
      <protection/>
    </xf>
    <xf numFmtId="0" fontId="16" fillId="0" borderId="11" xfId="44" applyFont="1" applyBorder="1" applyAlignment="1">
      <alignment horizontal="center" vertical="center" wrapText="1"/>
      <protection/>
    </xf>
    <xf numFmtId="0" fontId="13" fillId="0" borderId="0" xfId="44" applyFont="1" applyBorder="1" applyAlignment="1">
      <alignment vertical="center" wrapText="1"/>
      <protection/>
    </xf>
    <xf numFmtId="0" fontId="14" fillId="0" borderId="0" xfId="44" applyFont="1" applyBorder="1" applyAlignment="1">
      <alignment vertical="center" wrapText="1"/>
      <protection/>
    </xf>
    <xf numFmtId="187" fontId="8" fillId="0" borderId="0" xfId="38" applyNumberFormat="1" applyFont="1" applyBorder="1" applyAlignment="1">
      <alignment horizontal="center" vertical="center" wrapText="1"/>
    </xf>
    <xf numFmtId="0" fontId="98" fillId="0" borderId="0" xfId="0" applyFont="1" applyBorder="1" applyAlignment="1">
      <alignment vertical="center"/>
    </xf>
    <xf numFmtId="0" fontId="8" fillId="0" borderId="0" xfId="44" applyFont="1" applyBorder="1" applyAlignment="1">
      <alignment vertical="center" wrapText="1"/>
      <protection/>
    </xf>
    <xf numFmtId="0" fontId="21" fillId="0" borderId="0" xfId="44" applyFont="1" applyBorder="1" applyAlignment="1">
      <alignment horizontal="center" vertical="center" wrapText="1"/>
      <protection/>
    </xf>
    <xf numFmtId="0" fontId="21" fillId="0" borderId="18" xfId="44" applyFont="1" applyBorder="1" applyAlignment="1">
      <alignment horizontal="center" vertical="center" wrapText="1"/>
      <protection/>
    </xf>
    <xf numFmtId="0" fontId="21" fillId="0" borderId="13" xfId="44" applyFont="1" applyBorder="1" applyAlignment="1">
      <alignment horizontal="center" vertical="center" wrapText="1"/>
      <protection/>
    </xf>
    <xf numFmtId="3" fontId="21" fillId="0" borderId="15" xfId="44" applyNumberFormat="1" applyFont="1" applyBorder="1" applyAlignment="1">
      <alignment horizontal="right" vertical="center" wrapText="1"/>
      <protection/>
    </xf>
    <xf numFmtId="0" fontId="21" fillId="0" borderId="15" xfId="44" applyFont="1" applyBorder="1" applyAlignment="1">
      <alignment horizontal="right" vertical="center" wrapText="1"/>
      <protection/>
    </xf>
    <xf numFmtId="187" fontId="21" fillId="0" borderId="15" xfId="36" applyNumberFormat="1" applyFont="1" applyBorder="1" applyAlignment="1">
      <alignment horizontal="right" vertical="center" wrapText="1"/>
    </xf>
    <xf numFmtId="3" fontId="21" fillId="0" borderId="15" xfId="44" applyNumberFormat="1" applyFont="1" applyFill="1" applyBorder="1" applyAlignment="1">
      <alignment horizontal="right" vertical="center" wrapText="1"/>
      <protection/>
    </xf>
    <xf numFmtId="187" fontId="21" fillId="0" borderId="15" xfId="36" applyNumberFormat="1" applyFont="1" applyFill="1" applyBorder="1" applyAlignment="1">
      <alignment horizontal="right" vertical="center" wrapText="1"/>
    </xf>
    <xf numFmtId="187" fontId="21" fillId="0" borderId="15" xfId="36" applyNumberFormat="1" applyFont="1" applyFill="1" applyBorder="1" applyAlignment="1" quotePrefix="1">
      <alignment horizontal="right" vertical="center" wrapText="1"/>
    </xf>
    <xf numFmtId="187" fontId="21" fillId="0" borderId="15" xfId="36" applyNumberFormat="1" applyFont="1" applyFill="1" applyBorder="1" applyAlignment="1">
      <alignment horizontal="center" vertical="center" wrapText="1"/>
    </xf>
    <xf numFmtId="0" fontId="102" fillId="0" borderId="15" xfId="0" applyFont="1" applyBorder="1" applyAlignment="1">
      <alignment vertical="center"/>
    </xf>
    <xf numFmtId="0" fontId="22" fillId="0" borderId="15" xfId="44" applyFont="1" applyBorder="1" applyAlignment="1">
      <alignment horizontal="center" vertical="center" wrapText="1"/>
      <protection/>
    </xf>
    <xf numFmtId="187" fontId="23" fillId="0" borderId="15" xfId="36" applyNumberFormat="1" applyFont="1" applyFill="1" applyBorder="1" applyAlignment="1" quotePrefix="1">
      <alignment horizontal="right" vertical="center" wrapText="1"/>
    </xf>
    <xf numFmtId="187" fontId="23" fillId="0" borderId="15" xfId="36" applyNumberFormat="1" applyFont="1" applyFill="1" applyBorder="1" applyAlignment="1">
      <alignment horizontal="center" vertical="center" wrapText="1"/>
    </xf>
    <xf numFmtId="3" fontId="23" fillId="0" borderId="15" xfId="44" applyNumberFormat="1" applyFont="1" applyFill="1" applyBorder="1" applyAlignment="1">
      <alignment horizontal="right" vertical="center" wrapText="1"/>
      <protection/>
    </xf>
    <xf numFmtId="3" fontId="23" fillId="0" borderId="15" xfId="44" applyNumberFormat="1" applyFont="1" applyBorder="1" applyAlignment="1">
      <alignment horizontal="right" vertical="center" wrapText="1"/>
      <protection/>
    </xf>
    <xf numFmtId="3" fontId="21" fillId="0" borderId="15" xfId="44" applyNumberFormat="1" applyFont="1" applyFill="1" applyBorder="1" applyAlignment="1">
      <alignment horizontal="center" vertical="center" wrapText="1"/>
      <protection/>
    </xf>
    <xf numFmtId="187" fontId="21" fillId="0" borderId="15" xfId="38" applyNumberFormat="1" applyFont="1" applyBorder="1" applyAlignment="1">
      <alignment horizontal="center" vertical="center" wrapText="1"/>
    </xf>
    <xf numFmtId="187" fontId="21" fillId="0" borderId="15" xfId="38" applyNumberFormat="1" applyFont="1" applyBorder="1" applyAlignment="1">
      <alignment horizontal="right" vertical="center" wrapText="1"/>
    </xf>
    <xf numFmtId="187" fontId="102" fillId="0" borderId="15" xfId="38" applyNumberFormat="1" applyFont="1" applyBorder="1" applyAlignment="1">
      <alignment horizontal="right" vertical="center"/>
    </xf>
    <xf numFmtId="3" fontId="21" fillId="0" borderId="0" xfId="44" applyNumberFormat="1" applyFont="1" applyBorder="1" applyAlignment="1">
      <alignment horizontal="right" vertical="center" wrapText="1"/>
      <protection/>
    </xf>
    <xf numFmtId="3" fontId="21" fillId="0" borderId="13" xfId="44" applyNumberFormat="1" applyFont="1" applyBorder="1" applyAlignment="1">
      <alignment horizontal="right" vertical="center" wrapText="1"/>
      <protection/>
    </xf>
    <xf numFmtId="0" fontId="22" fillId="0" borderId="13" xfId="44" applyFont="1" applyBorder="1" applyAlignment="1">
      <alignment horizontal="center" vertical="center" wrapText="1"/>
      <protection/>
    </xf>
    <xf numFmtId="187" fontId="21" fillId="0" borderId="15" xfId="38" applyNumberFormat="1" applyFont="1" applyBorder="1" applyAlignment="1">
      <alignment horizontal="right" vertical="center"/>
    </xf>
    <xf numFmtId="187" fontId="102" fillId="0" borderId="15" xfId="38" applyNumberFormat="1" applyFont="1" applyBorder="1" applyAlignment="1">
      <alignment vertical="center"/>
    </xf>
    <xf numFmtId="0" fontId="21" fillId="0" borderId="15" xfId="44" applyFont="1" applyBorder="1" applyAlignment="1">
      <alignment horizontal="right" vertical="center"/>
      <protection/>
    </xf>
    <xf numFmtId="3" fontId="21" fillId="0" borderId="15" xfId="44" applyNumberFormat="1" applyFont="1" applyBorder="1" applyAlignment="1">
      <alignment vertical="center"/>
      <protection/>
    </xf>
    <xf numFmtId="43" fontId="102" fillId="0" borderId="15" xfId="38" applyFont="1" applyBorder="1" applyAlignment="1">
      <alignment vertical="center"/>
    </xf>
    <xf numFmtId="0" fontId="102" fillId="0" borderId="15" xfId="44" applyFont="1" applyBorder="1" applyAlignment="1">
      <alignment horizontal="center" vertical="center" wrapText="1"/>
      <protection/>
    </xf>
    <xf numFmtId="188" fontId="21" fillId="0" borderId="15" xfId="36" applyNumberFormat="1" applyFont="1" applyBorder="1" applyAlignment="1">
      <alignment horizontal="right" vertical="center"/>
    </xf>
    <xf numFmtId="0" fontId="21" fillId="0" borderId="15" xfId="44" applyFont="1" applyBorder="1" applyAlignment="1">
      <alignment horizontal="center" vertical="center" wrapText="1"/>
      <protection/>
    </xf>
    <xf numFmtId="0" fontId="20" fillId="0" borderId="15" xfId="44" applyFont="1" applyBorder="1" applyAlignment="1">
      <alignment horizontal="center" vertical="center" wrapText="1"/>
      <protection/>
    </xf>
    <xf numFmtId="0" fontId="20" fillId="0" borderId="11" xfId="44" applyFont="1" applyBorder="1" applyAlignment="1">
      <alignment horizontal="center" vertical="center" wrapText="1"/>
      <protection/>
    </xf>
    <xf numFmtId="3" fontId="20" fillId="0" borderId="11" xfId="44" applyNumberFormat="1" applyFont="1" applyBorder="1" applyAlignment="1">
      <alignment horizontal="center" vertical="center" wrapText="1"/>
      <protection/>
    </xf>
    <xf numFmtId="0" fontId="24" fillId="0" borderId="0" xfId="44" applyFont="1" applyBorder="1" applyAlignment="1">
      <alignment vertical="center" wrapText="1"/>
      <protection/>
    </xf>
    <xf numFmtId="10" fontId="20" fillId="0" borderId="0" xfId="48" applyNumberFormat="1" applyFont="1" applyBorder="1" applyAlignment="1">
      <alignment horizontal="center" vertical="center" wrapText="1"/>
    </xf>
    <xf numFmtId="10" fontId="20" fillId="0" borderId="0" xfId="44" applyNumberFormat="1" applyFont="1" applyBorder="1" applyAlignment="1">
      <alignment horizontal="center" vertical="center" wrapText="1"/>
      <protection/>
    </xf>
    <xf numFmtId="0" fontId="102" fillId="0" borderId="0" xfId="0" applyFont="1" applyAlignment="1">
      <alignment vertical="center"/>
    </xf>
    <xf numFmtId="187" fontId="25" fillId="0" borderId="15" xfId="38" applyNumberFormat="1" applyFont="1" applyBorder="1" applyAlignment="1">
      <alignment horizontal="center" vertical="center" wrapText="1"/>
    </xf>
    <xf numFmtId="4" fontId="20" fillId="0" borderId="15" xfId="44" applyNumberFormat="1" applyFont="1" applyBorder="1" applyAlignment="1">
      <alignment horizontal="center" vertical="center" wrapText="1"/>
      <protection/>
    </xf>
    <xf numFmtId="10" fontId="103" fillId="0" borderId="0" xfId="48" applyNumberFormat="1" applyFont="1" applyBorder="1" applyAlignment="1">
      <alignment horizontal="center" vertical="center" wrapText="1"/>
    </xf>
    <xf numFmtId="43" fontId="104" fillId="0" borderId="0" xfId="38" applyFont="1" applyAlignment="1">
      <alignment vertical="center"/>
    </xf>
    <xf numFmtId="0" fontId="105" fillId="0" borderId="0" xfId="0" applyFont="1" applyAlignment="1">
      <alignment vertical="center"/>
    </xf>
    <xf numFmtId="0" fontId="106" fillId="0" borderId="0" xfId="0" applyFont="1" applyBorder="1" applyAlignment="1">
      <alignment/>
    </xf>
    <xf numFmtId="0" fontId="16" fillId="0" borderId="0" xfId="44" applyFont="1" applyBorder="1" applyAlignment="1">
      <alignment vertical="center" wrapText="1"/>
      <protection/>
    </xf>
    <xf numFmtId="0" fontId="20" fillId="0" borderId="0" xfId="44" applyFont="1" applyBorder="1" applyAlignment="1">
      <alignment vertical="center" wrapText="1"/>
      <protection/>
    </xf>
    <xf numFmtId="4" fontId="20" fillId="0" borderId="0" xfId="44" applyNumberFormat="1" applyFont="1" applyBorder="1" applyAlignment="1">
      <alignment horizontal="center" vertical="center" wrapText="1"/>
      <protection/>
    </xf>
    <xf numFmtId="187" fontId="96" fillId="0" borderId="0" xfId="38" applyNumberFormat="1" applyFont="1" applyBorder="1" applyAlignment="1">
      <alignment vertical="center"/>
    </xf>
    <xf numFmtId="187" fontId="6" fillId="0" borderId="15" xfId="38" applyNumberFormat="1" applyFont="1" applyBorder="1" applyAlignment="1">
      <alignment vertical="center" wrapText="1"/>
    </xf>
    <xf numFmtId="0" fontId="20" fillId="0" borderId="15" xfId="44" applyFont="1" applyBorder="1" applyAlignment="1">
      <alignment vertical="center" wrapText="1"/>
      <protection/>
    </xf>
    <xf numFmtId="4" fontId="107" fillId="0" borderId="0" xfId="44" applyNumberFormat="1" applyFont="1" applyBorder="1" applyAlignment="1">
      <alignment horizontal="center" vertical="center" wrapText="1"/>
      <protection/>
    </xf>
    <xf numFmtId="43" fontId="108" fillId="0" borderId="0" xfId="38" applyFont="1" applyAlignment="1">
      <alignment vertical="center"/>
    </xf>
    <xf numFmtId="0" fontId="109" fillId="0" borderId="0" xfId="0" applyFont="1" applyAlignment="1">
      <alignment vertical="center"/>
    </xf>
    <xf numFmtId="187" fontId="8" fillId="0" borderId="15" xfId="38" applyNumberFormat="1" applyFont="1" applyBorder="1" applyAlignment="1">
      <alignment horizontal="left" vertical="center"/>
    </xf>
    <xf numFmtId="0" fontId="5" fillId="0" borderId="13" xfId="44" applyFont="1" applyBorder="1" applyAlignment="1">
      <alignment vertical="center" wrapText="1"/>
      <protection/>
    </xf>
    <xf numFmtId="0" fontId="110" fillId="0" borderId="15" xfId="0" applyFont="1" applyBorder="1" applyAlignment="1">
      <alignment horizontal="center" vertical="center"/>
    </xf>
    <xf numFmtId="187" fontId="97" fillId="0" borderId="15" xfId="38" applyNumberFormat="1" applyFont="1" applyBorder="1" applyAlignment="1" quotePrefix="1">
      <alignment horizontal="center" vertical="center"/>
    </xf>
    <xf numFmtId="187" fontId="111" fillId="0" borderId="15" xfId="38" applyNumberFormat="1" applyFont="1" applyBorder="1" applyAlignment="1">
      <alignment vertical="center"/>
    </xf>
    <xf numFmtId="187" fontId="111" fillId="0" borderId="15" xfId="0" applyNumberFormat="1" applyFont="1" applyBorder="1" applyAlignment="1">
      <alignment vertical="center"/>
    </xf>
    <xf numFmtId="0" fontId="21" fillId="0" borderId="17" xfId="44" applyFont="1" applyBorder="1" applyAlignment="1">
      <alignment horizontal="center" vertical="center" wrapText="1"/>
      <protection/>
    </xf>
    <xf numFmtId="187" fontId="21" fillId="0" borderId="0" xfId="36" applyNumberFormat="1" applyFont="1" applyFill="1" applyBorder="1" applyAlignment="1" quotePrefix="1">
      <alignment horizontal="right" vertical="center" wrapText="1"/>
    </xf>
    <xf numFmtId="187" fontId="21" fillId="0" borderId="0" xfId="36" applyNumberFormat="1" applyFont="1" applyFill="1" applyBorder="1" applyAlignment="1">
      <alignment horizontal="center" vertical="center" wrapText="1"/>
    </xf>
    <xf numFmtId="3" fontId="21" fillId="0" borderId="0" xfId="44" applyNumberFormat="1" applyFont="1" applyFill="1" applyBorder="1" applyAlignment="1">
      <alignment horizontal="right" vertical="center" wrapText="1"/>
      <protection/>
    </xf>
    <xf numFmtId="0" fontId="8" fillId="0" borderId="13" xfId="44" applyFont="1" applyFill="1" applyBorder="1" applyAlignment="1">
      <alignment horizontal="center" vertical="center" wrapText="1"/>
      <protection/>
    </xf>
    <xf numFmtId="0" fontId="8" fillId="0" borderId="13" xfId="44" applyFont="1" applyFill="1" applyBorder="1" applyAlignment="1" quotePrefix="1">
      <alignment horizontal="center" vertical="center" wrapText="1"/>
      <protection/>
    </xf>
    <xf numFmtId="3" fontId="21" fillId="0" borderId="13" xfId="44" applyNumberFormat="1" applyFont="1" applyFill="1" applyBorder="1" applyAlignment="1">
      <alignment horizontal="right" vertical="center" wrapText="1"/>
      <protection/>
    </xf>
    <xf numFmtId="187" fontId="4" fillId="0" borderId="15" xfId="44" applyNumberFormat="1" applyFont="1" applyBorder="1" applyAlignment="1">
      <alignment horizontal="center" vertical="center" wrapText="1"/>
      <protection/>
    </xf>
    <xf numFmtId="3" fontId="4" fillId="0" borderId="11" xfId="44" applyNumberFormat="1" applyFont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8" fillId="0" borderId="15" xfId="0" applyFont="1" applyFill="1" applyBorder="1" applyAlignment="1">
      <alignment vertical="center"/>
    </xf>
    <xf numFmtId="10" fontId="112" fillId="0" borderId="0" xfId="44" applyNumberFormat="1" applyFont="1" applyBorder="1" applyAlignment="1">
      <alignment horizontal="center" vertical="center" wrapText="1"/>
      <protection/>
    </xf>
    <xf numFmtId="0" fontId="101" fillId="0" borderId="11" xfId="0" applyFont="1" applyBorder="1" applyAlignment="1">
      <alignment vertical="center"/>
    </xf>
    <xf numFmtId="187" fontId="113" fillId="0" borderId="0" xfId="38" applyNumberFormat="1" applyFont="1" applyAlignment="1">
      <alignment vertical="center"/>
    </xf>
    <xf numFmtId="3" fontId="21" fillId="0" borderId="15" xfId="44" applyNumberFormat="1" applyFont="1" applyBorder="1" applyAlignment="1" quotePrefix="1">
      <alignment horizontal="right" vertical="center" wrapText="1"/>
      <protection/>
    </xf>
    <xf numFmtId="0" fontId="101" fillId="0" borderId="13" xfId="0" applyFont="1" applyBorder="1" applyAlignment="1">
      <alignment vertical="center"/>
    </xf>
    <xf numFmtId="0" fontId="27" fillId="0" borderId="0" xfId="44" applyFont="1" applyBorder="1" applyAlignment="1">
      <alignment horizontal="left" vertical="center" wrapText="1"/>
      <protection/>
    </xf>
    <xf numFmtId="187" fontId="102" fillId="0" borderId="0" xfId="38" applyNumberFormat="1" applyFont="1" applyAlignment="1">
      <alignment vertical="center"/>
    </xf>
    <xf numFmtId="187" fontId="20" fillId="0" borderId="0" xfId="38" applyNumberFormat="1" applyFont="1" applyBorder="1" applyAlignment="1">
      <alignment horizontal="center" vertical="center" wrapText="1"/>
    </xf>
    <xf numFmtId="0" fontId="8" fillId="0" borderId="20" xfId="44" applyFont="1" applyBorder="1" applyAlignment="1">
      <alignment horizontal="center" vertical="center" wrapText="1"/>
      <protection/>
    </xf>
    <xf numFmtId="0" fontId="114" fillId="0" borderId="15" xfId="0" applyFont="1" applyBorder="1" applyAlignment="1">
      <alignment horizontal="center" vertical="center"/>
    </xf>
    <xf numFmtId="0" fontId="115" fillId="0" borderId="15" xfId="0" applyFont="1" applyBorder="1" applyAlignment="1">
      <alignment vertical="center"/>
    </xf>
    <xf numFmtId="0" fontId="96" fillId="0" borderId="0" xfId="0" applyFont="1" applyAlignment="1">
      <alignment horizontal="center" vertical="center"/>
    </xf>
    <xf numFmtId="0" fontId="5" fillId="0" borderId="13" xfId="44" applyFont="1" applyBorder="1" applyAlignment="1">
      <alignment horizontal="center" vertical="center" wrapText="1"/>
      <protection/>
    </xf>
    <xf numFmtId="0" fontId="8" fillId="0" borderId="21" xfId="44" applyFont="1" applyBorder="1" applyAlignment="1">
      <alignment horizontal="center" vertical="center" wrapText="1"/>
      <protection/>
    </xf>
    <xf numFmtId="0" fontId="4" fillId="0" borderId="11" xfId="44" applyFont="1" applyBorder="1" applyAlignment="1">
      <alignment horizontal="left" vertical="center" wrapText="1"/>
      <protection/>
    </xf>
    <xf numFmtId="0" fontId="97" fillId="0" borderId="21" xfId="0" applyFont="1" applyBorder="1" applyAlignment="1">
      <alignment horizontal="center" vertical="center"/>
    </xf>
    <xf numFmtId="0" fontId="5" fillId="0" borderId="11" xfId="44" applyFont="1" applyFill="1" applyBorder="1" applyAlignment="1">
      <alignment vertical="center" wrapText="1"/>
      <protection/>
    </xf>
    <xf numFmtId="0" fontId="5" fillId="0" borderId="0" xfId="44" applyFont="1" applyFill="1" applyBorder="1" applyAlignment="1">
      <alignment vertical="center" wrapText="1"/>
      <protection/>
    </xf>
    <xf numFmtId="0" fontId="8" fillId="0" borderId="21" xfId="44" applyFont="1" applyFill="1" applyBorder="1" applyAlignment="1">
      <alignment horizontal="center" vertical="center" wrapText="1"/>
      <protection/>
    </xf>
    <xf numFmtId="0" fontId="9" fillId="0" borderId="15" xfId="45" applyFont="1" applyFill="1" applyBorder="1" applyAlignment="1">
      <alignment horizontal="center" vertical="center"/>
      <protection/>
    </xf>
    <xf numFmtId="0" fontId="116" fillId="0" borderId="0" xfId="0" applyFont="1" applyBorder="1" applyAlignment="1">
      <alignment/>
    </xf>
    <xf numFmtId="0" fontId="5" fillId="0" borderId="22" xfId="44" applyFont="1" applyBorder="1" applyAlignment="1">
      <alignment vertical="center" wrapText="1"/>
      <protection/>
    </xf>
    <xf numFmtId="0" fontId="5" fillId="0" borderId="17" xfId="44" applyFont="1" applyBorder="1" applyAlignment="1">
      <alignment vertical="center" wrapText="1"/>
      <protection/>
    </xf>
    <xf numFmtId="0" fontId="5" fillId="0" borderId="14" xfId="44" applyFont="1" applyBorder="1" applyAlignment="1">
      <alignment vertical="center" wrapText="1"/>
      <protection/>
    </xf>
    <xf numFmtId="0" fontId="5" fillId="0" borderId="22" xfId="44" applyFont="1" applyBorder="1" applyAlignment="1">
      <alignment horizontal="left" vertical="center" wrapText="1"/>
      <protection/>
    </xf>
    <xf numFmtId="0" fontId="5" fillId="0" borderId="17" xfId="44" applyFont="1" applyFill="1" applyBorder="1" applyAlignment="1">
      <alignment vertical="center" wrapText="1"/>
      <protection/>
    </xf>
    <xf numFmtId="0" fontId="19" fillId="0" borderId="0" xfId="44" applyFont="1" applyFill="1" applyBorder="1" applyAlignment="1">
      <alignment horizontal="center" vertical="center" wrapText="1"/>
      <protection/>
    </xf>
    <xf numFmtId="0" fontId="19" fillId="0" borderId="13" xfId="44" applyFont="1" applyFill="1" applyBorder="1" applyAlignment="1">
      <alignment horizontal="center" vertical="center" wrapText="1"/>
      <protection/>
    </xf>
    <xf numFmtId="0" fontId="5" fillId="0" borderId="22" xfId="44" applyFont="1" applyFill="1" applyBorder="1" applyAlignment="1">
      <alignment vertical="center" wrapText="1"/>
      <protection/>
    </xf>
    <xf numFmtId="0" fontId="19" fillId="0" borderId="12" xfId="44" applyFont="1" applyFill="1" applyBorder="1" applyAlignment="1">
      <alignment horizontal="center" vertical="center" wrapText="1"/>
      <protection/>
    </xf>
    <xf numFmtId="0" fontId="19" fillId="0" borderId="11" xfId="44" applyFont="1" applyFill="1" applyBorder="1" applyAlignment="1">
      <alignment horizontal="center" vertical="center" wrapText="1"/>
      <protection/>
    </xf>
    <xf numFmtId="0" fontId="5" fillId="0" borderId="14" xfId="44" applyFont="1" applyFill="1" applyBorder="1" applyAlignment="1">
      <alignment vertical="center" wrapText="1"/>
      <protection/>
    </xf>
    <xf numFmtId="187" fontId="8" fillId="0" borderId="13" xfId="38" applyNumberFormat="1" applyFont="1" applyBorder="1" applyAlignment="1" quotePrefix="1">
      <alignment horizontal="center" vertical="center"/>
    </xf>
    <xf numFmtId="0" fontId="5" fillId="0" borderId="17" xfId="44" applyFont="1" applyBorder="1" applyAlignment="1">
      <alignment horizontal="left" vertical="center" wrapText="1"/>
      <protection/>
    </xf>
    <xf numFmtId="0" fontId="3" fillId="0" borderId="14" xfId="44" applyFont="1" applyBorder="1" applyAlignment="1">
      <alignment vertical="center" wrapText="1"/>
      <protection/>
    </xf>
    <xf numFmtId="0" fontId="19" fillId="0" borderId="12" xfId="44" applyFont="1" applyBorder="1" applyAlignment="1">
      <alignment horizontal="center" vertical="center"/>
      <protection/>
    </xf>
    <xf numFmtId="0" fontId="8" fillId="0" borderId="22" xfId="45" applyFont="1" applyFill="1" applyBorder="1" applyAlignment="1">
      <alignment horizontal="left" vertical="center"/>
      <protection/>
    </xf>
    <xf numFmtId="0" fontId="5" fillId="0" borderId="17" xfId="45" applyFont="1" applyFill="1" applyBorder="1" applyAlignment="1">
      <alignment horizontal="left" vertical="center"/>
      <protection/>
    </xf>
    <xf numFmtId="0" fontId="8" fillId="0" borderId="14" xfId="44" applyFont="1" applyFill="1" applyBorder="1" applyAlignment="1">
      <alignment horizontal="center" vertical="center" wrapText="1"/>
      <protection/>
    </xf>
    <xf numFmtId="0" fontId="19" fillId="0" borderId="18" xfId="44" applyFont="1" applyFill="1" applyBorder="1" applyAlignment="1">
      <alignment horizontal="center" vertical="center" wrapText="1"/>
      <protection/>
    </xf>
    <xf numFmtId="0" fontId="101" fillId="0" borderId="10" xfId="0" applyFont="1" applyBorder="1" applyAlignment="1">
      <alignment vertical="center"/>
    </xf>
    <xf numFmtId="0" fontId="9" fillId="0" borderId="13" xfId="44" applyFont="1" applyBorder="1" applyAlignment="1">
      <alignment vertical="center" wrapText="1"/>
      <protection/>
    </xf>
    <xf numFmtId="0" fontId="3" fillId="0" borderId="17" xfId="44" applyFont="1" applyBorder="1" applyAlignment="1">
      <alignment vertical="center" wrapText="1"/>
      <protection/>
    </xf>
    <xf numFmtId="0" fontId="19" fillId="0" borderId="10" xfId="44" applyFont="1" applyFill="1" applyBorder="1" applyAlignment="1">
      <alignment horizontal="center" vertical="center" wrapText="1"/>
      <protection/>
    </xf>
    <xf numFmtId="0" fontId="5" fillId="0" borderId="11" xfId="44" applyFont="1" applyBorder="1" applyAlignment="1">
      <alignment vertical="center"/>
      <protection/>
    </xf>
    <xf numFmtId="0" fontId="5" fillId="0" borderId="12" xfId="44" applyFont="1" applyBorder="1" applyAlignment="1">
      <alignment vertical="center"/>
      <protection/>
    </xf>
    <xf numFmtId="0" fontId="4" fillId="0" borderId="12" xfId="45" applyFont="1" applyBorder="1" applyAlignment="1">
      <alignment vertical="center"/>
      <protection/>
    </xf>
    <xf numFmtId="0" fontId="101" fillId="0" borderId="0" xfId="0" applyFont="1" applyBorder="1" applyAlignment="1">
      <alignment horizontal="center" vertical="center"/>
    </xf>
    <xf numFmtId="0" fontId="97" fillId="0" borderId="0" xfId="44" applyFont="1" applyBorder="1" applyAlignment="1">
      <alignment horizontal="center" vertical="center" wrapText="1"/>
      <protection/>
    </xf>
    <xf numFmtId="187" fontId="97" fillId="0" borderId="0" xfId="38" applyNumberFormat="1" applyFont="1" applyBorder="1" applyAlignment="1" quotePrefix="1">
      <alignment horizontal="center" vertical="center"/>
    </xf>
    <xf numFmtId="187" fontId="8" fillId="0" borderId="0" xfId="36" applyNumberFormat="1" applyFont="1" applyBorder="1" applyAlignment="1" quotePrefix="1">
      <alignment horizontal="center" vertical="center" wrapText="1"/>
    </xf>
    <xf numFmtId="187" fontId="111" fillId="0" borderId="0" xfId="38" applyNumberFormat="1" applyFont="1" applyBorder="1" applyAlignment="1">
      <alignment vertical="center"/>
    </xf>
    <xf numFmtId="187" fontId="111" fillId="0" borderId="0" xfId="0" applyNumberFormat="1" applyFont="1" applyBorder="1" applyAlignment="1">
      <alignment vertical="center"/>
    </xf>
    <xf numFmtId="0" fontId="117" fillId="0" borderId="0" xfId="0" applyFont="1" applyBorder="1" applyAlignment="1">
      <alignment vertical="center"/>
    </xf>
    <xf numFmtId="0" fontId="117" fillId="0" borderId="0" xfId="0" applyFont="1" applyBorder="1" applyAlignment="1">
      <alignment horizontal="right" vertical="center"/>
    </xf>
    <xf numFmtId="0" fontId="117" fillId="0" borderId="0" xfId="0" applyFont="1" applyAlignment="1">
      <alignment vertical="center"/>
    </xf>
    <xf numFmtId="0" fontId="101" fillId="0" borderId="20" xfId="0" applyFont="1" applyBorder="1" applyAlignment="1">
      <alignment vertical="center"/>
    </xf>
    <xf numFmtId="0" fontId="5" fillId="0" borderId="20" xfId="44" applyFont="1" applyBorder="1" applyAlignment="1">
      <alignment vertical="center" wrapText="1"/>
      <protection/>
    </xf>
    <xf numFmtId="0" fontId="97" fillId="0" borderId="20" xfId="0" applyFont="1" applyBorder="1" applyAlignment="1">
      <alignment horizontal="center" vertical="center"/>
    </xf>
    <xf numFmtId="187" fontId="8" fillId="0" borderId="20" xfId="38" applyNumberFormat="1" applyFont="1" applyFill="1" applyBorder="1" applyAlignment="1">
      <alignment horizontal="center" vertical="center" wrapText="1"/>
    </xf>
    <xf numFmtId="187" fontId="21" fillId="0" borderId="20" xfId="38" applyNumberFormat="1" applyFont="1" applyBorder="1" applyAlignment="1">
      <alignment horizontal="right" vertical="center" wrapText="1"/>
    </xf>
    <xf numFmtId="187" fontId="102" fillId="0" borderId="20" xfId="38" applyNumberFormat="1" applyFont="1" applyBorder="1" applyAlignment="1">
      <alignment horizontal="right" vertical="center"/>
    </xf>
    <xf numFmtId="3" fontId="21" fillId="0" borderId="20" xfId="44" applyNumberFormat="1" applyFont="1" applyBorder="1" applyAlignment="1">
      <alignment horizontal="right" vertical="center" wrapText="1"/>
      <protection/>
    </xf>
    <xf numFmtId="0" fontId="117" fillId="0" borderId="20" xfId="0" applyFont="1" applyFill="1" applyBorder="1" applyAlignment="1">
      <alignment vertical="center"/>
    </xf>
    <xf numFmtId="0" fontId="101" fillId="0" borderId="20" xfId="0" applyFont="1" applyBorder="1" applyAlignment="1">
      <alignment horizontal="center" vertical="center"/>
    </xf>
    <xf numFmtId="0" fontId="5" fillId="0" borderId="20" xfId="45" applyFont="1" applyFill="1" applyBorder="1" applyAlignment="1">
      <alignment vertical="center"/>
      <protection/>
    </xf>
    <xf numFmtId="187" fontId="97" fillId="0" borderId="20" xfId="38" applyNumberFormat="1" applyFont="1" applyBorder="1" applyAlignment="1">
      <alignment vertical="center"/>
    </xf>
    <xf numFmtId="43" fontId="97" fillId="0" borderId="20" xfId="38" applyFont="1" applyBorder="1" applyAlignment="1">
      <alignment vertical="center"/>
    </xf>
    <xf numFmtId="0" fontId="102" fillId="0" borderId="20" xfId="44" applyFont="1" applyBorder="1" applyAlignment="1">
      <alignment horizontal="center" vertical="center" wrapText="1"/>
      <protection/>
    </xf>
    <xf numFmtId="0" fontId="117" fillId="0" borderId="20" xfId="0" applyFont="1" applyBorder="1" applyAlignment="1">
      <alignment vertical="center"/>
    </xf>
    <xf numFmtId="187" fontId="5" fillId="0" borderId="15" xfId="38" applyNumberFormat="1" applyFont="1" applyBorder="1" applyAlignment="1">
      <alignment horizontal="right" vertical="center" wrapText="1"/>
    </xf>
    <xf numFmtId="187" fontId="111" fillId="0" borderId="15" xfId="38" applyNumberFormat="1" applyFont="1" applyBorder="1" applyAlignment="1">
      <alignment horizontal="right" vertical="center" wrapText="1"/>
    </xf>
    <xf numFmtId="187" fontId="25" fillId="0" borderId="15" xfId="38" applyNumberFormat="1" applyFont="1" applyBorder="1" applyAlignment="1" quotePrefix="1">
      <alignment horizontal="center" vertical="center"/>
    </xf>
    <xf numFmtId="187" fontId="25" fillId="0" borderId="15" xfId="38" applyNumberFormat="1" applyFont="1" applyBorder="1" applyAlignment="1">
      <alignment horizontal="right" vertical="center" wrapText="1"/>
    </xf>
    <xf numFmtId="3" fontId="25" fillId="0" borderId="15" xfId="44" applyNumberFormat="1" applyFont="1" applyBorder="1" applyAlignment="1">
      <alignment horizontal="right" vertical="center" wrapText="1"/>
      <protection/>
    </xf>
    <xf numFmtId="187" fontId="25" fillId="0" borderId="15" xfId="38" applyNumberFormat="1" applyFont="1" applyBorder="1" applyAlignment="1">
      <alignment horizontal="right" vertical="center"/>
    </xf>
    <xf numFmtId="187" fontId="25" fillId="0" borderId="15" xfId="36" applyNumberFormat="1" applyFont="1" applyBorder="1" applyAlignment="1">
      <alignment horizontal="right" vertical="center" wrapText="1"/>
    </xf>
    <xf numFmtId="187" fontId="25" fillId="0" borderId="15" xfId="38" applyNumberFormat="1" applyFont="1" applyFill="1" applyBorder="1" applyAlignment="1">
      <alignment horizontal="center" vertical="center" wrapText="1"/>
    </xf>
    <xf numFmtId="0" fontId="111" fillId="0" borderId="15" xfId="44" applyFont="1" applyFill="1" applyBorder="1" applyAlignment="1">
      <alignment horizontal="center" wrapText="1"/>
      <protection/>
    </xf>
    <xf numFmtId="187" fontId="25" fillId="0" borderId="15" xfId="38" applyNumberFormat="1" applyFont="1" applyFill="1" applyBorder="1" applyAlignment="1">
      <alignment horizontal="center" wrapText="1"/>
    </xf>
    <xf numFmtId="187" fontId="25" fillId="0" borderId="15" xfId="38" applyNumberFormat="1" applyFont="1" applyFill="1" applyBorder="1" applyAlignment="1">
      <alignment horizontal="right" wrapText="1"/>
    </xf>
    <xf numFmtId="3" fontId="25" fillId="0" borderId="15" xfId="44" applyNumberFormat="1" applyFont="1" applyFill="1" applyBorder="1" applyAlignment="1" quotePrefix="1">
      <alignment horizontal="right" wrapText="1"/>
      <protection/>
    </xf>
    <xf numFmtId="187" fontId="25" fillId="0" borderId="15" xfId="38" applyNumberFormat="1" applyFont="1" applyBorder="1" applyAlignment="1">
      <alignment horizontal="center" wrapText="1"/>
    </xf>
    <xf numFmtId="3" fontId="25" fillId="0" borderId="15" xfId="44" applyNumberFormat="1" applyFont="1" applyBorder="1" applyAlignment="1">
      <alignment horizontal="right" wrapText="1"/>
      <protection/>
    </xf>
    <xf numFmtId="187" fontId="25" fillId="0" borderId="15" xfId="38" applyNumberFormat="1" applyFont="1" applyBorder="1" applyAlignment="1">
      <alignment horizontal="right" wrapText="1"/>
    </xf>
    <xf numFmtId="187" fontId="25" fillId="0" borderId="15" xfId="36" applyNumberFormat="1" applyFont="1" applyFill="1" applyBorder="1" applyAlignment="1">
      <alignment horizontal="center" wrapText="1"/>
    </xf>
    <xf numFmtId="187" fontId="111" fillId="0" borderId="15" xfId="38" applyNumberFormat="1" applyFont="1" applyBorder="1" applyAlignment="1">
      <alignment/>
    </xf>
    <xf numFmtId="187" fontId="111" fillId="0" borderId="15" xfId="0" applyNumberFormat="1" applyFont="1" applyBorder="1" applyAlignment="1">
      <alignment/>
    </xf>
    <xf numFmtId="3" fontId="25" fillId="0" borderId="15" xfId="44" applyNumberFormat="1" applyFont="1" applyFill="1" applyBorder="1" applyAlignment="1">
      <alignment horizontal="right" vertical="center" wrapText="1"/>
      <protection/>
    </xf>
    <xf numFmtId="187" fontId="25" fillId="0" borderId="15" xfId="38" applyNumberFormat="1" applyFont="1" applyFill="1" applyBorder="1" applyAlignment="1">
      <alignment horizontal="right" vertical="center" wrapText="1"/>
    </xf>
    <xf numFmtId="187" fontId="111" fillId="0" borderId="15" xfId="38" applyNumberFormat="1" applyFont="1" applyBorder="1" applyAlignment="1">
      <alignment horizontal="right" vertical="center"/>
    </xf>
    <xf numFmtId="187" fontId="25" fillId="0" borderId="15" xfId="36" applyNumberFormat="1" applyFont="1" applyFill="1" applyBorder="1" applyAlignment="1" quotePrefix="1">
      <alignment horizontal="right" wrapText="1"/>
    </xf>
    <xf numFmtId="187" fontId="25" fillId="0" borderId="13" xfId="38" applyNumberFormat="1" applyFont="1" applyBorder="1" applyAlignment="1">
      <alignment wrapText="1"/>
    </xf>
    <xf numFmtId="187" fontId="25" fillId="0" borderId="13" xfId="38" applyNumberFormat="1" applyFont="1" applyBorder="1" applyAlignment="1">
      <alignment horizontal="right" wrapText="1"/>
    </xf>
    <xf numFmtId="187" fontId="25" fillId="0" borderId="15" xfId="36" applyNumberFormat="1" applyFont="1" applyFill="1" applyBorder="1" applyAlignment="1">
      <alignment horizontal="right" vertical="center" wrapText="1"/>
    </xf>
    <xf numFmtId="187" fontId="25" fillId="0" borderId="15" xfId="36" applyNumberFormat="1" applyFont="1" applyFill="1" applyBorder="1" applyAlignment="1" quotePrefix="1">
      <alignment horizontal="right" vertical="center" wrapText="1"/>
    </xf>
    <xf numFmtId="0" fontId="29" fillId="0" borderId="22" xfId="44" applyFont="1" applyBorder="1" applyAlignment="1">
      <alignment vertical="center" wrapText="1"/>
      <protection/>
    </xf>
    <xf numFmtId="187" fontId="8" fillId="0" borderId="13" xfId="38" applyNumberFormat="1" applyFont="1" applyFill="1" applyBorder="1" applyAlignment="1">
      <alignment horizontal="right" vertical="center"/>
    </xf>
    <xf numFmtId="187" fontId="8" fillId="0" borderId="13" xfId="36" applyNumberFormat="1" applyFont="1" applyFill="1" applyBorder="1" applyAlignment="1">
      <alignment horizontal="center" vertical="center" wrapText="1"/>
    </xf>
    <xf numFmtId="187" fontId="102" fillId="0" borderId="13" xfId="44" applyNumberFormat="1" applyFont="1" applyFill="1" applyBorder="1" applyAlignment="1">
      <alignment horizontal="center" vertical="center" wrapText="1"/>
      <protection/>
    </xf>
    <xf numFmtId="0" fontId="114" fillId="0" borderId="15" xfId="0" applyFont="1" applyFill="1" applyBorder="1" applyAlignment="1">
      <alignment horizontal="center" vertical="center"/>
    </xf>
    <xf numFmtId="0" fontId="25" fillId="0" borderId="21" xfId="44" applyFont="1" applyFill="1" applyBorder="1" applyAlignment="1">
      <alignment horizontal="center" vertical="center" wrapText="1"/>
      <protection/>
    </xf>
    <xf numFmtId="187" fontId="25" fillId="0" borderId="15" xfId="36" applyNumberFormat="1" applyFont="1" applyFill="1" applyBorder="1" applyAlignment="1">
      <alignment horizontal="center" vertical="center" wrapText="1"/>
    </xf>
    <xf numFmtId="0" fontId="25" fillId="0" borderId="15" xfId="44" applyFont="1" applyFill="1" applyBorder="1" applyAlignment="1">
      <alignment horizontal="center" vertical="center" wrapText="1"/>
      <protection/>
    </xf>
    <xf numFmtId="187" fontId="25" fillId="0" borderId="15" xfId="38" applyNumberFormat="1" applyFont="1" applyFill="1" applyBorder="1" applyAlignment="1">
      <alignment horizontal="right" vertical="center"/>
    </xf>
    <xf numFmtId="187" fontId="8" fillId="0" borderId="15" xfId="36" applyNumberFormat="1" applyFont="1" applyFill="1" applyBorder="1" applyAlignment="1" quotePrefix="1">
      <alignment horizontal="center" vertical="center" wrapText="1"/>
    </xf>
    <xf numFmtId="187" fontId="5" fillId="0" borderId="15" xfId="38" applyNumberFormat="1" applyFont="1" applyBorder="1" applyAlignment="1">
      <alignment vertical="center" wrapText="1"/>
    </xf>
    <xf numFmtId="187" fontId="97" fillId="0" borderId="15" xfId="38" applyNumberFormat="1" applyFont="1" applyFill="1" applyBorder="1" applyAlignment="1" quotePrefix="1">
      <alignment horizontal="center" vertical="center"/>
    </xf>
    <xf numFmtId="187" fontId="111" fillId="0" borderId="15" xfId="38" applyNumberFormat="1" applyFont="1" applyFill="1" applyBorder="1" applyAlignment="1">
      <alignment vertical="center"/>
    </xf>
    <xf numFmtId="187" fontId="111" fillId="0" borderId="15" xfId="0" applyNumberFormat="1" applyFont="1" applyFill="1" applyBorder="1" applyAlignment="1">
      <alignment vertical="center"/>
    </xf>
    <xf numFmtId="0" fontId="110" fillId="0" borderId="15" xfId="0" applyFont="1" applyFill="1" applyBorder="1" applyAlignment="1">
      <alignment horizontal="center" vertical="center"/>
    </xf>
    <xf numFmtId="0" fontId="5" fillId="0" borderId="15" xfId="44" applyFont="1" applyFill="1" applyBorder="1" applyAlignment="1">
      <alignment horizontal="center" vertical="center" wrapText="1"/>
      <protection/>
    </xf>
    <xf numFmtId="0" fontId="5" fillId="0" borderId="13" xfId="44" applyFont="1" applyFill="1" applyBorder="1" applyAlignment="1">
      <alignment horizontal="center" vertical="center" wrapText="1"/>
      <protection/>
    </xf>
    <xf numFmtId="187" fontId="102" fillId="0" borderId="15" xfId="38" applyNumberFormat="1" applyFont="1" applyFill="1" applyBorder="1" applyAlignment="1">
      <alignment vertical="center"/>
    </xf>
    <xf numFmtId="0" fontId="21" fillId="0" borderId="15" xfId="44" applyFont="1" applyFill="1" applyBorder="1" applyAlignment="1">
      <alignment horizontal="center" vertical="center" wrapText="1"/>
      <protection/>
    </xf>
    <xf numFmtId="187" fontId="102" fillId="0" borderId="15" xfId="38" applyNumberFormat="1" applyFont="1" applyFill="1" applyBorder="1" applyAlignment="1" quotePrefix="1">
      <alignment horizontal="center" vertical="center"/>
    </xf>
    <xf numFmtId="0" fontId="99" fillId="0" borderId="0" xfId="45" applyFont="1" applyFill="1" applyBorder="1" applyAlignment="1">
      <alignment horizontal="left" vertical="center"/>
      <protection/>
    </xf>
    <xf numFmtId="0" fontId="118" fillId="0" borderId="0" xfId="44" applyFont="1" applyFill="1" applyBorder="1" applyAlignment="1">
      <alignment horizontal="center" vertical="center" wrapText="1"/>
      <protection/>
    </xf>
    <xf numFmtId="187" fontId="118" fillId="0" borderId="0" xfId="38" applyNumberFormat="1" applyFont="1" applyFill="1" applyBorder="1" applyAlignment="1">
      <alignment vertical="center" wrapText="1"/>
    </xf>
    <xf numFmtId="0" fontId="8" fillId="0" borderId="0" xfId="44" applyFont="1" applyFill="1" applyBorder="1" applyAlignment="1">
      <alignment horizontal="center" vertical="center" wrapText="1"/>
      <protection/>
    </xf>
    <xf numFmtId="0" fontId="5" fillId="0" borderId="15" xfId="44" applyFont="1" applyFill="1" applyBorder="1" applyAlignment="1">
      <alignment vertical="center" wrapText="1"/>
      <protection/>
    </xf>
    <xf numFmtId="0" fontId="5" fillId="0" borderId="15" xfId="44" applyFont="1" applyBorder="1" applyAlignment="1">
      <alignment horizontal="center" vertical="center" wrapText="1"/>
      <protection/>
    </xf>
    <xf numFmtId="187" fontId="5" fillId="0" borderId="15" xfId="38" applyNumberFormat="1" applyFont="1" applyBorder="1" applyAlignment="1">
      <alignment horizontal="center" vertical="center"/>
    </xf>
    <xf numFmtId="187" fontId="5" fillId="0" borderId="13" xfId="38" applyNumberFormat="1" applyFont="1" applyBorder="1" applyAlignment="1">
      <alignment horizontal="center" vertical="center"/>
    </xf>
    <xf numFmtId="187" fontId="5" fillId="0" borderId="15" xfId="38" applyNumberFormat="1" applyFont="1" applyBorder="1" applyAlignment="1">
      <alignment horizontal="center" vertical="center" wrapText="1"/>
    </xf>
    <xf numFmtId="187" fontId="5" fillId="0" borderId="13" xfId="38" applyNumberFormat="1" applyFont="1" applyBorder="1" applyAlignment="1">
      <alignment horizontal="center" vertical="center" wrapText="1"/>
    </xf>
    <xf numFmtId="187" fontId="30" fillId="0" borderId="15" xfId="38" applyNumberFormat="1" applyFont="1" applyBorder="1" applyAlignment="1">
      <alignment horizontal="center" vertical="center" wrapText="1"/>
    </xf>
    <xf numFmtId="187" fontId="21" fillId="0" borderId="15" xfId="38" applyNumberFormat="1" applyFont="1" applyFill="1" applyBorder="1" applyAlignment="1">
      <alignment horizontal="center" vertical="center" wrapText="1"/>
    </xf>
    <xf numFmtId="0" fontId="5" fillId="0" borderId="12" xfId="45" applyFont="1" applyFill="1" applyBorder="1" applyAlignment="1">
      <alignment vertical="center"/>
      <protection/>
    </xf>
    <xf numFmtId="3" fontId="21" fillId="0" borderId="11" xfId="44" applyNumberFormat="1" applyFont="1" applyBorder="1" applyAlignment="1">
      <alignment horizontal="right" vertical="center" wrapText="1"/>
      <protection/>
    </xf>
    <xf numFmtId="0" fontId="19" fillId="0" borderId="10" xfId="44" applyFont="1" applyBorder="1" applyAlignment="1">
      <alignment horizontal="center" vertical="center" wrapText="1"/>
      <protection/>
    </xf>
    <xf numFmtId="0" fontId="19" fillId="0" borderId="16" xfId="44" applyFont="1" applyBorder="1" applyAlignment="1">
      <alignment horizontal="center" vertical="center" wrapText="1"/>
      <protection/>
    </xf>
    <xf numFmtId="0" fontId="3" fillId="0" borderId="11" xfId="44" applyFont="1" applyBorder="1" applyAlignment="1">
      <alignment vertical="center" wrapText="1"/>
      <protection/>
    </xf>
    <xf numFmtId="0" fontId="3" fillId="0" borderId="13" xfId="44" applyFont="1" applyBorder="1" applyAlignment="1">
      <alignment vertical="center" wrapText="1"/>
      <protection/>
    </xf>
    <xf numFmtId="0" fontId="4" fillId="0" borderId="15" xfId="44" applyFont="1" applyFill="1" applyBorder="1" applyAlignment="1">
      <alignment vertical="center" wrapText="1"/>
      <protection/>
    </xf>
    <xf numFmtId="0" fontId="119" fillId="0" borderId="15" xfId="44" applyFont="1" applyBorder="1" applyAlignment="1">
      <alignment horizontal="center" vertical="center" wrapText="1"/>
      <protection/>
    </xf>
    <xf numFmtId="0" fontId="97" fillId="0" borderId="12" xfId="0" applyFont="1" applyBorder="1" applyAlignment="1">
      <alignment horizontal="center" vertical="center"/>
    </xf>
    <xf numFmtId="187" fontId="97" fillId="0" borderId="12" xfId="38" applyNumberFormat="1" applyFont="1" applyBorder="1" applyAlignment="1">
      <alignment vertical="center"/>
    </xf>
    <xf numFmtId="43" fontId="97" fillId="0" borderId="12" xfId="38" applyFont="1" applyBorder="1" applyAlignment="1">
      <alignment vertical="center"/>
    </xf>
    <xf numFmtId="0" fontId="102" fillId="0" borderId="13" xfId="44" applyFont="1" applyBorder="1" applyAlignment="1">
      <alignment horizontal="center" vertical="center" wrapText="1"/>
      <protection/>
    </xf>
    <xf numFmtId="0" fontId="5" fillId="0" borderId="0" xfId="45" applyFont="1" applyBorder="1" applyAlignment="1">
      <alignment horizontal="left" vertical="center"/>
      <protection/>
    </xf>
    <xf numFmtId="187" fontId="8" fillId="0" borderId="0" xfId="38" applyNumberFormat="1" applyFont="1" applyBorder="1" applyAlignment="1">
      <alignment vertical="center" wrapText="1"/>
    </xf>
    <xf numFmtId="187" fontId="25" fillId="0" borderId="0" xfId="36" applyNumberFormat="1" applyFont="1" applyFill="1" applyBorder="1" applyAlignment="1" quotePrefix="1">
      <alignment horizontal="right" vertical="center" wrapText="1"/>
    </xf>
    <xf numFmtId="187" fontId="25" fillId="0" borderId="0" xfId="38" applyNumberFormat="1" applyFont="1" applyBorder="1" applyAlignment="1">
      <alignment horizontal="right" vertical="center" wrapText="1"/>
    </xf>
    <xf numFmtId="3" fontId="25" fillId="0" borderId="0" xfId="44" applyNumberFormat="1" applyFont="1" applyFill="1" applyBorder="1" applyAlignment="1">
      <alignment horizontal="right" vertical="center" wrapText="1"/>
      <protection/>
    </xf>
    <xf numFmtId="3" fontId="25" fillId="0" borderId="0" xfId="44" applyNumberFormat="1" applyFont="1" applyBorder="1" applyAlignment="1">
      <alignment horizontal="right" vertical="center" wrapText="1"/>
      <protection/>
    </xf>
    <xf numFmtId="187" fontId="25" fillId="0" borderId="0" xfId="38" applyNumberFormat="1" applyFont="1" applyBorder="1" applyAlignment="1">
      <alignment vertical="center" wrapText="1"/>
    </xf>
    <xf numFmtId="0" fontId="5" fillId="0" borderId="0" xfId="45" applyFont="1" applyFill="1" applyBorder="1" applyAlignment="1">
      <alignment vertical="center"/>
      <protection/>
    </xf>
    <xf numFmtId="0" fontId="97" fillId="0" borderId="0" xfId="0" applyFont="1" applyBorder="1" applyAlignment="1">
      <alignment horizontal="center" vertical="center"/>
    </xf>
    <xf numFmtId="187" fontId="97" fillId="0" borderId="0" xfId="38" applyNumberFormat="1" applyFont="1" applyBorder="1" applyAlignment="1">
      <alignment vertical="center"/>
    </xf>
    <xf numFmtId="0" fontId="11" fillId="0" borderId="0" xfId="44" applyFont="1" applyBorder="1" applyAlignment="1">
      <alignment horizontal="center" vertical="center" wrapText="1"/>
      <protection/>
    </xf>
    <xf numFmtId="0" fontId="22" fillId="0" borderId="0" xfId="44" applyFont="1" applyBorder="1" applyAlignment="1">
      <alignment horizontal="center" vertical="center" wrapText="1"/>
      <protection/>
    </xf>
    <xf numFmtId="187" fontId="102" fillId="0" borderId="0" xfId="38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17" fillId="0" borderId="0" xfId="0" applyFont="1" applyFill="1" applyBorder="1" applyAlignment="1">
      <alignment vertical="center"/>
    </xf>
    <xf numFmtId="0" fontId="6" fillId="0" borderId="11" xfId="44" applyFont="1" applyBorder="1" applyAlignment="1">
      <alignment horizontal="center" vertical="center" wrapText="1"/>
      <protection/>
    </xf>
    <xf numFmtId="0" fontId="5" fillId="0" borderId="12" xfId="44" applyFont="1" applyBorder="1" applyAlignment="1">
      <alignment horizontal="center" vertical="center" wrapText="1"/>
      <protection/>
    </xf>
    <xf numFmtId="187" fontId="8" fillId="0" borderId="11" xfId="38" applyNumberFormat="1" applyFont="1" applyBorder="1" applyAlignment="1" quotePrefix="1">
      <alignment horizontal="center" vertical="center"/>
    </xf>
    <xf numFmtId="0" fontId="11" fillId="0" borderId="11" xfId="44" applyFont="1" applyBorder="1" applyAlignment="1">
      <alignment horizontal="center" vertical="center" wrapText="1"/>
      <protection/>
    </xf>
    <xf numFmtId="187" fontId="25" fillId="0" borderId="11" xfId="36" applyNumberFormat="1" applyFont="1" applyFill="1" applyBorder="1" applyAlignment="1" quotePrefix="1">
      <alignment horizontal="right" wrapText="1"/>
    </xf>
    <xf numFmtId="0" fontId="22" fillId="0" borderId="11" xfId="44" applyFont="1" applyBorder="1" applyAlignment="1">
      <alignment horizontal="center" vertical="center" wrapText="1"/>
      <protection/>
    </xf>
    <xf numFmtId="0" fontId="9" fillId="0" borderId="15" xfId="45" applyFont="1" applyBorder="1" applyAlignment="1">
      <alignment vertical="center"/>
      <protection/>
    </xf>
    <xf numFmtId="187" fontId="120" fillId="0" borderId="15" xfId="38" applyNumberFormat="1" applyFont="1" applyFill="1" applyBorder="1" applyAlignment="1" quotePrefix="1">
      <alignment horizontal="center" vertical="center"/>
    </xf>
    <xf numFmtId="3" fontId="102" fillId="0" borderId="15" xfId="44" applyNumberFormat="1" applyFont="1" applyBorder="1" applyAlignment="1" quotePrefix="1">
      <alignment horizontal="center" vertical="center" wrapText="1"/>
      <protection/>
    </xf>
    <xf numFmtId="187" fontId="111" fillId="0" borderId="15" xfId="38" applyNumberFormat="1" applyFont="1" applyBorder="1" applyAlignment="1" quotePrefix="1">
      <alignment horizontal="center"/>
    </xf>
    <xf numFmtId="187" fontId="8" fillId="0" borderId="0" xfId="38" applyNumberFormat="1" applyFont="1" applyBorder="1" applyAlignment="1" quotePrefix="1">
      <alignment horizontal="center" vertical="center"/>
    </xf>
    <xf numFmtId="187" fontId="8" fillId="0" borderId="0" xfId="36" applyNumberFormat="1" applyFont="1" applyFill="1" applyBorder="1" applyAlignment="1" quotePrefix="1">
      <alignment horizontal="center" vertical="center" wrapText="1"/>
    </xf>
    <xf numFmtId="187" fontId="8" fillId="0" borderId="0" xfId="36" applyNumberFormat="1" applyFont="1" applyBorder="1" applyAlignment="1">
      <alignment horizontal="center" vertical="center" wrapText="1"/>
    </xf>
    <xf numFmtId="3" fontId="102" fillId="0" borderId="0" xfId="44" applyNumberFormat="1" applyFont="1" applyBorder="1" applyAlignment="1" quotePrefix="1">
      <alignment horizontal="center" vertical="center" wrapText="1"/>
      <protection/>
    </xf>
    <xf numFmtId="0" fontId="101" fillId="0" borderId="18" xfId="0" applyFont="1" applyBorder="1" applyAlignment="1">
      <alignment vertical="center"/>
    </xf>
    <xf numFmtId="0" fontId="8" fillId="0" borderId="22" xfId="44" applyFont="1" applyFill="1" applyBorder="1" applyAlignment="1">
      <alignment horizontal="center" vertical="center" wrapText="1"/>
      <protection/>
    </xf>
    <xf numFmtId="0" fontId="8" fillId="0" borderId="11" xfId="44" applyFont="1" applyFill="1" applyBorder="1" applyAlignment="1">
      <alignment horizontal="center" vertical="center" wrapText="1"/>
      <protection/>
    </xf>
    <xf numFmtId="3" fontId="21" fillId="0" borderId="11" xfId="44" applyNumberFormat="1" applyFont="1" applyFill="1" applyBorder="1" applyAlignment="1">
      <alignment horizontal="right" vertical="center" wrapText="1"/>
      <protection/>
    </xf>
    <xf numFmtId="0" fontId="28" fillId="0" borderId="11" xfId="0" applyFont="1" applyFill="1" applyBorder="1" applyAlignment="1">
      <alignment vertical="center"/>
    </xf>
    <xf numFmtId="0" fontId="101" fillId="0" borderId="0" xfId="0" applyFont="1" applyBorder="1" applyAlignment="1">
      <alignment vertical="center"/>
    </xf>
    <xf numFmtId="0" fontId="100" fillId="0" borderId="0" xfId="0" applyFont="1" applyBorder="1" applyAlignment="1">
      <alignment horizontal="center" vertical="center"/>
    </xf>
    <xf numFmtId="0" fontId="100" fillId="0" borderId="0" xfId="0" applyFont="1" applyBorder="1" applyAlignment="1">
      <alignment vertical="center"/>
    </xf>
    <xf numFmtId="187" fontId="100" fillId="0" borderId="0" xfId="38" applyNumberFormat="1" applyFont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101" fillId="0" borderId="23" xfId="0" applyFont="1" applyBorder="1" applyAlignment="1">
      <alignment vertical="center"/>
    </xf>
    <xf numFmtId="0" fontId="96" fillId="0" borderId="23" xfId="0" applyFont="1" applyBorder="1" applyAlignment="1">
      <alignment vertical="center"/>
    </xf>
    <xf numFmtId="0" fontId="100" fillId="0" borderId="23" xfId="0" applyFont="1" applyBorder="1" applyAlignment="1">
      <alignment horizontal="center" vertical="center"/>
    </xf>
    <xf numFmtId="0" fontId="100" fillId="0" borderId="23" xfId="0" applyFont="1" applyBorder="1" applyAlignment="1">
      <alignment vertical="center"/>
    </xf>
    <xf numFmtId="187" fontId="100" fillId="0" borderId="23" xfId="38" applyNumberFormat="1" applyFont="1" applyBorder="1" applyAlignment="1">
      <alignment vertical="center"/>
    </xf>
    <xf numFmtId="0" fontId="28" fillId="0" borderId="23" xfId="0" applyFont="1" applyFill="1" applyBorder="1" applyAlignment="1">
      <alignment vertical="center"/>
    </xf>
    <xf numFmtId="3" fontId="20" fillId="0" borderId="15" xfId="44" applyNumberFormat="1" applyFont="1" applyBorder="1" applyAlignment="1">
      <alignment horizontal="right" vertical="center" wrapText="1"/>
      <protection/>
    </xf>
    <xf numFmtId="3" fontId="4" fillId="0" borderId="11" xfId="44" applyNumberFormat="1" applyFont="1" applyBorder="1" applyAlignment="1">
      <alignment horizontal="right" vertical="center" wrapText="1"/>
      <protection/>
    </xf>
    <xf numFmtId="187" fontId="29" fillId="0" borderId="15" xfId="38" applyNumberFormat="1" applyFont="1" applyFill="1" applyBorder="1" applyAlignment="1">
      <alignment horizontal="right" vertical="center"/>
    </xf>
    <xf numFmtId="187" fontId="29" fillId="0" borderId="13" xfId="38" applyNumberFormat="1" applyFont="1" applyFill="1" applyBorder="1" applyAlignment="1" quotePrefix="1">
      <alignment horizontal="center" vertical="center" wrapText="1"/>
    </xf>
    <xf numFmtId="187" fontId="29" fillId="0" borderId="15" xfId="38" applyNumberFormat="1" applyFont="1" applyBorder="1" applyAlignment="1">
      <alignment horizontal="right" vertical="center"/>
    </xf>
    <xf numFmtId="187" fontId="120" fillId="0" borderId="15" xfId="38" applyNumberFormat="1" applyFont="1" applyBorder="1" applyAlignment="1">
      <alignment vertical="center"/>
    </xf>
    <xf numFmtId="187" fontId="29" fillId="0" borderId="15" xfId="38" applyNumberFormat="1" applyFont="1" applyFill="1" applyBorder="1" applyAlignment="1">
      <alignment horizontal="center" vertical="center" wrapText="1"/>
    </xf>
    <xf numFmtId="187" fontId="31" fillId="0" borderId="15" xfId="38" applyNumberFormat="1" applyFont="1" applyBorder="1" applyAlignment="1">
      <alignment horizontal="center" vertical="center" wrapText="1"/>
    </xf>
    <xf numFmtId="187" fontId="29" fillId="0" borderId="13" xfId="38" applyNumberFormat="1" applyFont="1" applyBorder="1" applyAlignment="1">
      <alignment vertical="center" wrapText="1"/>
    </xf>
    <xf numFmtId="187" fontId="29" fillId="0" borderId="15" xfId="38" applyNumberFormat="1" applyFont="1" applyBorder="1" applyAlignment="1">
      <alignment vertical="center" wrapText="1"/>
    </xf>
    <xf numFmtId="187" fontId="29" fillId="0" borderId="15" xfId="38" applyNumberFormat="1" applyFont="1" applyBorder="1" applyAlignment="1" quotePrefix="1">
      <alignment horizontal="center" vertical="center" wrapText="1"/>
    </xf>
    <xf numFmtId="187" fontId="29" fillId="0" borderId="15" xfId="38" applyNumberFormat="1" applyFont="1" applyBorder="1" applyAlignment="1">
      <alignment vertical="center"/>
    </xf>
    <xf numFmtId="187" fontId="29" fillId="0" borderId="15" xfId="38" applyNumberFormat="1" applyFont="1" applyBorder="1" applyAlignment="1">
      <alignment horizontal="center" vertical="center" wrapText="1"/>
    </xf>
    <xf numFmtId="187" fontId="120" fillId="0" borderId="15" xfId="38" applyNumberFormat="1" applyFont="1" applyBorder="1" applyAlignment="1" quotePrefix="1">
      <alignment horizontal="center" vertical="center"/>
    </xf>
    <xf numFmtId="0" fontId="29" fillId="0" borderId="15" xfId="44" applyFont="1" applyBorder="1" applyAlignment="1">
      <alignment horizontal="center" vertical="center" wrapText="1"/>
      <protection/>
    </xf>
    <xf numFmtId="187" fontId="29" fillId="0" borderId="15" xfId="38" applyNumberFormat="1" applyFont="1" applyBorder="1" applyAlignment="1">
      <alignment horizontal="right" vertical="center" wrapText="1"/>
    </xf>
    <xf numFmtId="187" fontId="29" fillId="0" borderId="15" xfId="38" applyNumberFormat="1" applyFont="1" applyFill="1" applyBorder="1" applyAlignment="1">
      <alignment horizontal="right" vertical="center" wrapText="1"/>
    </xf>
    <xf numFmtId="187" fontId="29" fillId="0" borderId="11" xfId="38" applyNumberFormat="1" applyFont="1" applyFill="1" applyBorder="1" applyAlignment="1">
      <alignment horizontal="right" vertical="center" wrapText="1"/>
    </xf>
    <xf numFmtId="187" fontId="29" fillId="0" borderId="13" xfId="38" applyNumberFormat="1" applyFont="1" applyBorder="1" applyAlignment="1">
      <alignment horizontal="right" vertical="center" wrapText="1"/>
    </xf>
    <xf numFmtId="187" fontId="29" fillId="0" borderId="15" xfId="38" applyNumberFormat="1" applyFont="1" applyBorder="1" applyAlignment="1" quotePrefix="1">
      <alignment horizontal="center" vertical="center"/>
    </xf>
    <xf numFmtId="187" fontId="120" fillId="0" borderId="11" xfId="38" applyNumberFormat="1" applyFont="1" applyBorder="1" applyAlignment="1">
      <alignment vertical="center"/>
    </xf>
    <xf numFmtId="187" fontId="29" fillId="0" borderId="15" xfId="36" applyNumberFormat="1" applyFont="1" applyFill="1" applyBorder="1" applyAlignment="1">
      <alignment horizontal="center" vertical="center" wrapText="1"/>
    </xf>
    <xf numFmtId="0" fontId="96" fillId="0" borderId="15" xfId="0" applyFont="1" applyBorder="1" applyAlignment="1">
      <alignment horizontal="center" vertical="center"/>
    </xf>
    <xf numFmtId="0" fontId="117" fillId="0" borderId="11" xfId="0" applyFont="1" applyBorder="1" applyAlignment="1">
      <alignment horizontal="center" vertical="center"/>
    </xf>
    <xf numFmtId="187" fontId="8" fillId="0" borderId="15" xfId="38" applyNumberFormat="1" applyFont="1" applyBorder="1" applyAlignment="1">
      <alignment horizontal="center" vertical="center"/>
    </xf>
    <xf numFmtId="0" fontId="100" fillId="0" borderId="15" xfId="0" applyFont="1" applyBorder="1" applyAlignment="1">
      <alignment vertical="center"/>
    </xf>
    <xf numFmtId="187" fontId="102" fillId="0" borderId="15" xfId="38" applyNumberFormat="1" applyFont="1" applyBorder="1" applyAlignment="1">
      <alignment horizontal="center" vertical="center" wrapText="1"/>
    </xf>
    <xf numFmtId="0" fontId="102" fillId="0" borderId="23" xfId="0" applyFont="1" applyBorder="1" applyAlignment="1">
      <alignment vertical="center"/>
    </xf>
    <xf numFmtId="0" fontId="102" fillId="0" borderId="0" xfId="0" applyFont="1" applyBorder="1" applyAlignment="1">
      <alignment vertical="center"/>
    </xf>
    <xf numFmtId="10" fontId="28" fillId="0" borderId="0" xfId="44" applyNumberFormat="1" applyFont="1" applyBorder="1" applyAlignment="1">
      <alignment horizontal="center" vertical="center" wrapText="1"/>
      <protection/>
    </xf>
    <xf numFmtId="187" fontId="25" fillId="0" borderId="13" xfId="38" applyNumberFormat="1" applyFont="1" applyBorder="1" applyAlignment="1" quotePrefix="1">
      <alignment horizontal="center" wrapText="1"/>
    </xf>
    <xf numFmtId="187" fontId="25" fillId="0" borderId="13" xfId="38" applyNumberFormat="1" applyFont="1" applyBorder="1" applyAlignment="1">
      <alignment vertical="center" wrapText="1"/>
    </xf>
    <xf numFmtId="187" fontId="8" fillId="0" borderId="15" xfId="36" applyNumberFormat="1" applyFont="1" applyBorder="1" applyAlignment="1" quotePrefix="1">
      <alignment horizontal="center" vertical="center" wrapText="1"/>
    </xf>
    <xf numFmtId="3" fontId="102" fillId="0" borderId="15" xfId="44" applyNumberFormat="1" applyFont="1" applyBorder="1" applyAlignment="1">
      <alignment horizontal="center" vertical="center" wrapText="1"/>
      <protection/>
    </xf>
    <xf numFmtId="3" fontId="20" fillId="0" borderId="0" xfId="44" applyNumberFormat="1" applyFont="1" applyBorder="1" applyAlignment="1">
      <alignment horizontal="center" vertical="center" wrapText="1"/>
      <protection/>
    </xf>
    <xf numFmtId="0" fontId="102" fillId="0" borderId="23" xfId="0" applyFont="1" applyBorder="1" applyAlignment="1">
      <alignment vertical="center"/>
    </xf>
    <xf numFmtId="0" fontId="102" fillId="0" borderId="0" xfId="0" applyFont="1" applyBorder="1" applyAlignment="1">
      <alignment vertical="center"/>
    </xf>
    <xf numFmtId="0" fontId="5" fillId="0" borderId="11" xfId="44" applyFont="1" applyBorder="1" applyAlignment="1">
      <alignment horizontal="center" vertical="center" wrapText="1"/>
      <protection/>
    </xf>
    <xf numFmtId="0" fontId="5" fillId="0" borderId="11" xfId="45" applyFont="1" applyBorder="1" applyAlignment="1">
      <alignment vertical="center"/>
      <protection/>
    </xf>
    <xf numFmtId="0" fontId="5" fillId="0" borderId="13" xfId="45" applyFont="1" applyFill="1" applyBorder="1" applyAlignment="1">
      <alignment vertical="center"/>
      <protection/>
    </xf>
    <xf numFmtId="0" fontId="5" fillId="0" borderId="22" xfId="45" applyFont="1" applyFill="1" applyBorder="1" applyAlignment="1">
      <alignment vertical="center"/>
      <protection/>
    </xf>
    <xf numFmtId="0" fontId="5" fillId="0" borderId="14" xfId="45" applyFont="1" applyFill="1" applyBorder="1" applyAlignment="1">
      <alignment vertical="center"/>
      <protection/>
    </xf>
    <xf numFmtId="0" fontId="101" fillId="0" borderId="11" xfId="0" applyFont="1" applyBorder="1" applyAlignment="1">
      <alignment horizontal="center" vertical="center"/>
    </xf>
    <xf numFmtId="187" fontId="29" fillId="0" borderId="11" xfId="38" applyNumberFormat="1" applyFont="1" applyBorder="1" applyAlignment="1">
      <alignment vertical="center" wrapText="1"/>
    </xf>
    <xf numFmtId="187" fontId="25" fillId="0" borderId="11" xfId="38" applyNumberFormat="1" applyFont="1" applyBorder="1" applyAlignment="1" quotePrefix="1">
      <alignment horizontal="center" wrapText="1"/>
    </xf>
    <xf numFmtId="187" fontId="25" fillId="0" borderId="11" xfId="38" applyNumberFormat="1" applyFont="1" applyBorder="1" applyAlignment="1">
      <alignment horizontal="right" wrapText="1"/>
    </xf>
    <xf numFmtId="3" fontId="25" fillId="0" borderId="11" xfId="44" applyNumberFormat="1" applyFont="1" applyBorder="1" applyAlignment="1">
      <alignment horizontal="right" wrapText="1"/>
      <protection/>
    </xf>
    <xf numFmtId="187" fontId="25" fillId="0" borderId="11" xfId="38" applyNumberFormat="1" applyFont="1" applyBorder="1" applyAlignment="1">
      <alignment vertical="center" wrapText="1"/>
    </xf>
    <xf numFmtId="3" fontId="25" fillId="0" borderId="13" xfId="44" applyNumberFormat="1" applyFont="1" applyBorder="1" applyAlignment="1">
      <alignment horizontal="right" wrapText="1"/>
      <protection/>
    </xf>
    <xf numFmtId="187" fontId="8" fillId="0" borderId="11" xfId="36" applyNumberFormat="1" applyFont="1" applyFill="1" applyBorder="1" applyAlignment="1" quotePrefix="1">
      <alignment horizontal="center" vertical="center" wrapText="1"/>
    </xf>
    <xf numFmtId="187" fontId="8" fillId="0" borderId="13" xfId="36" applyNumberFormat="1" applyFont="1" applyFill="1" applyBorder="1" applyAlignment="1" quotePrefix="1">
      <alignment horizontal="center" vertical="center" wrapText="1"/>
    </xf>
    <xf numFmtId="0" fontId="4" fillId="0" borderId="11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187" fontId="5" fillId="0" borderId="15" xfId="38" applyNumberFormat="1" applyFont="1" applyBorder="1" applyAlignment="1">
      <alignment horizontal="center" wrapText="1"/>
    </xf>
    <xf numFmtId="0" fontId="121" fillId="0" borderId="0" xfId="0" applyFont="1" applyAlignment="1">
      <alignment vertical="center"/>
    </xf>
    <xf numFmtId="0" fontId="97" fillId="0" borderId="0" xfId="0" applyFont="1" applyAlignment="1">
      <alignment vertical="center"/>
    </xf>
    <xf numFmtId="0" fontId="97" fillId="0" borderId="0" xfId="0" applyFont="1" applyBorder="1" applyAlignment="1">
      <alignment vertical="center"/>
    </xf>
    <xf numFmtId="0" fontId="97" fillId="0" borderId="13" xfId="0" applyFont="1" applyBorder="1" applyAlignment="1">
      <alignment vertical="center"/>
    </xf>
    <xf numFmtId="3" fontId="8" fillId="0" borderId="15" xfId="44" applyNumberFormat="1" applyFont="1" applyBorder="1" applyAlignment="1">
      <alignment horizontal="right" wrapText="1"/>
      <protection/>
    </xf>
    <xf numFmtId="187" fontId="8" fillId="0" borderId="15" xfId="38" applyNumberFormat="1" applyFont="1" applyBorder="1" applyAlignment="1">
      <alignment horizontal="right" wrapText="1"/>
    </xf>
    <xf numFmtId="0" fontId="122" fillId="0" borderId="15" xfId="0" applyFont="1" applyBorder="1" applyAlignment="1">
      <alignment vertical="center"/>
    </xf>
    <xf numFmtId="0" fontId="123" fillId="0" borderId="15" xfId="0" applyFont="1" applyBorder="1" applyAlignment="1">
      <alignment horizontal="center" vertical="center"/>
    </xf>
    <xf numFmtId="0" fontId="97" fillId="0" borderId="15" xfId="0" applyFont="1" applyFill="1" applyBorder="1" applyAlignment="1">
      <alignment vertical="center"/>
    </xf>
    <xf numFmtId="0" fontId="124" fillId="0" borderId="15" xfId="0" applyFont="1" applyBorder="1" applyAlignment="1">
      <alignment vertical="center"/>
    </xf>
    <xf numFmtId="187" fontId="8" fillId="0" borderId="15" xfId="36" applyNumberFormat="1" applyFont="1" applyFill="1" applyBorder="1" applyAlignment="1" quotePrefix="1">
      <alignment horizontal="right" wrapText="1"/>
    </xf>
    <xf numFmtId="187" fontId="8" fillId="0" borderId="13" xfId="38" applyNumberFormat="1" applyFont="1" applyBorder="1" applyAlignment="1" quotePrefix="1">
      <alignment horizontal="center" wrapText="1"/>
    </xf>
    <xf numFmtId="187" fontId="8" fillId="0" borderId="13" xfId="38" applyNumberFormat="1" applyFont="1" applyBorder="1" applyAlignment="1">
      <alignment horizontal="right" wrapText="1"/>
    </xf>
    <xf numFmtId="187" fontId="8" fillId="0" borderId="13" xfId="38" applyNumberFormat="1" applyFont="1" applyBorder="1" applyAlignment="1">
      <alignment wrapText="1"/>
    </xf>
    <xf numFmtId="0" fontId="8" fillId="0" borderId="13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187" fontId="8" fillId="0" borderId="15" xfId="38" applyNumberFormat="1" applyFont="1" applyBorder="1" applyAlignment="1">
      <alignment horizontal="center" wrapText="1"/>
    </xf>
    <xf numFmtId="187" fontId="8" fillId="0" borderId="15" xfId="36" applyNumberFormat="1" applyFont="1" applyFill="1" applyBorder="1" applyAlignment="1">
      <alignment horizontal="center" wrapText="1"/>
    </xf>
    <xf numFmtId="0" fontId="16" fillId="0" borderId="15" xfId="0" applyFont="1" applyBorder="1" applyAlignment="1">
      <alignment horizontal="center" vertical="center"/>
    </xf>
    <xf numFmtId="187" fontId="97" fillId="0" borderId="15" xfId="38" applyNumberFormat="1" applyFont="1" applyBorder="1" applyAlignment="1">
      <alignment/>
    </xf>
    <xf numFmtId="187" fontId="97" fillId="0" borderId="15" xfId="38" applyNumberFormat="1" applyFont="1" applyBorder="1" applyAlignment="1" quotePrefix="1">
      <alignment horizontal="center"/>
    </xf>
    <xf numFmtId="0" fontId="16" fillId="0" borderId="15" xfId="0" applyFont="1" applyFill="1" applyBorder="1" applyAlignment="1">
      <alignment vertical="center"/>
    </xf>
    <xf numFmtId="0" fontId="97" fillId="0" borderId="23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3" fontId="8" fillId="0" borderId="11" xfId="44" applyNumberFormat="1" applyFont="1" applyBorder="1" applyAlignment="1">
      <alignment horizontal="right" wrapText="1"/>
      <protection/>
    </xf>
    <xf numFmtId="0" fontId="122" fillId="0" borderId="15" xfId="44" applyFont="1" applyBorder="1" applyAlignment="1">
      <alignment horizontal="center" vertical="center" wrapText="1"/>
      <protection/>
    </xf>
    <xf numFmtId="0" fontId="97" fillId="0" borderId="15" xfId="44" applyFont="1" applyFill="1" applyBorder="1" applyAlignment="1">
      <alignment horizontal="center" wrapText="1"/>
      <protection/>
    </xf>
    <xf numFmtId="187" fontId="8" fillId="0" borderId="15" xfId="38" applyNumberFormat="1" applyFont="1" applyFill="1" applyBorder="1" applyAlignment="1">
      <alignment horizontal="center" wrapText="1"/>
    </xf>
    <xf numFmtId="187" fontId="8" fillId="0" borderId="15" xfId="38" applyNumberFormat="1" applyFont="1" applyFill="1" applyBorder="1" applyAlignment="1">
      <alignment horizontal="right" wrapText="1"/>
    </xf>
    <xf numFmtId="0" fontId="124" fillId="0" borderId="0" xfId="0" applyFont="1" applyBorder="1" applyAlignment="1">
      <alignment vertical="center"/>
    </xf>
    <xf numFmtId="0" fontId="97" fillId="0" borderId="11" xfId="0" applyFont="1" applyBorder="1" applyAlignment="1">
      <alignment vertical="center"/>
    </xf>
    <xf numFmtId="0" fontId="8" fillId="0" borderId="23" xfId="44" applyFont="1" applyBorder="1" applyAlignment="1">
      <alignment horizontal="center" wrapText="1"/>
      <protection/>
    </xf>
    <xf numFmtId="0" fontId="8" fillId="0" borderId="22" xfId="44" applyFont="1" applyBorder="1" applyAlignment="1">
      <alignment horizontal="center" wrapText="1"/>
      <protection/>
    </xf>
    <xf numFmtId="0" fontId="8" fillId="0" borderId="0" xfId="44" applyFont="1" applyBorder="1" applyAlignment="1">
      <alignment horizontal="center" wrapText="1"/>
      <protection/>
    </xf>
    <xf numFmtId="0" fontId="97" fillId="0" borderId="0" xfId="0" applyFont="1" applyBorder="1" applyAlignment="1">
      <alignment/>
    </xf>
    <xf numFmtId="0" fontId="8" fillId="0" borderId="18" xfId="44" applyFont="1" applyBorder="1" applyAlignment="1">
      <alignment horizontal="center" wrapText="1"/>
      <protection/>
    </xf>
    <xf numFmtId="0" fontId="8" fillId="0" borderId="17" xfId="44" applyFont="1" applyBorder="1" applyAlignment="1">
      <alignment horizontal="center" wrapText="1"/>
      <protection/>
    </xf>
    <xf numFmtId="0" fontId="8" fillId="0" borderId="15" xfId="44" applyFont="1" applyBorder="1" applyAlignment="1">
      <alignment horizontal="center" wrapText="1"/>
      <protection/>
    </xf>
    <xf numFmtId="0" fontId="8" fillId="0" borderId="15" xfId="44" applyFont="1" applyBorder="1" applyAlignment="1">
      <alignment horizontal="right" wrapText="1"/>
      <protection/>
    </xf>
    <xf numFmtId="187" fontId="8" fillId="0" borderId="15" xfId="36" applyNumberFormat="1" applyFont="1" applyBorder="1" applyAlignment="1">
      <alignment horizontal="right" wrapText="1"/>
    </xf>
    <xf numFmtId="3" fontId="8" fillId="0" borderId="13" xfId="44" applyNumberFormat="1" applyFont="1" applyFill="1" applyBorder="1" applyAlignment="1">
      <alignment horizontal="right" wrapText="1"/>
      <protection/>
    </xf>
    <xf numFmtId="3" fontId="8" fillId="0" borderId="13" xfId="44" applyNumberFormat="1" applyFont="1" applyBorder="1" applyAlignment="1">
      <alignment horizontal="right" wrapText="1"/>
      <protection/>
    </xf>
    <xf numFmtId="187" fontId="8" fillId="0" borderId="15" xfId="36" applyNumberFormat="1" applyFont="1" applyFill="1" applyBorder="1" applyAlignment="1">
      <alignment horizontal="right" wrapText="1"/>
    </xf>
    <xf numFmtId="3" fontId="8" fillId="0" borderId="15" xfId="44" applyNumberFormat="1" applyFont="1" applyFill="1" applyBorder="1" applyAlignment="1">
      <alignment horizontal="right" wrapText="1"/>
      <protection/>
    </xf>
    <xf numFmtId="0" fontId="97" fillId="0" borderId="15" xfId="0" applyFont="1" applyBorder="1" applyAlignment="1">
      <alignment/>
    </xf>
    <xf numFmtId="187" fontId="14" fillId="0" borderId="15" xfId="36" applyNumberFormat="1" applyFont="1" applyFill="1" applyBorder="1" applyAlignment="1" quotePrefix="1">
      <alignment horizontal="right" wrapText="1"/>
    </xf>
    <xf numFmtId="187" fontId="14" fillId="0" borderId="15" xfId="36" applyNumberFormat="1" applyFont="1" applyFill="1" applyBorder="1" applyAlignment="1">
      <alignment horizontal="center" wrapText="1"/>
    </xf>
    <xf numFmtId="3" fontId="14" fillId="0" borderId="15" xfId="44" applyNumberFormat="1" applyFont="1" applyFill="1" applyBorder="1" applyAlignment="1">
      <alignment horizontal="right" wrapText="1"/>
      <protection/>
    </xf>
    <xf numFmtId="3" fontId="14" fillId="0" borderId="15" xfId="44" applyNumberFormat="1" applyFont="1" applyBorder="1" applyAlignment="1">
      <alignment horizontal="right" wrapText="1"/>
      <protection/>
    </xf>
    <xf numFmtId="187" fontId="8" fillId="0" borderId="15" xfId="38" applyNumberFormat="1" applyFont="1" applyBorder="1" applyAlignment="1">
      <alignment wrapText="1"/>
    </xf>
    <xf numFmtId="3" fontId="8" fillId="0" borderId="0" xfId="44" applyNumberFormat="1" applyFont="1" applyBorder="1" applyAlignment="1">
      <alignment horizontal="right" wrapText="1"/>
      <protection/>
    </xf>
    <xf numFmtId="3" fontId="8" fillId="0" borderId="15" xfId="44" applyNumberFormat="1" applyFont="1" applyFill="1" applyBorder="1" applyAlignment="1">
      <alignment horizontal="center" wrapText="1"/>
      <protection/>
    </xf>
    <xf numFmtId="187" fontId="97" fillId="0" borderId="15" xfId="38" applyNumberFormat="1" applyFont="1" applyBorder="1" applyAlignment="1">
      <alignment horizontal="right"/>
    </xf>
    <xf numFmtId="0" fontId="11" fillId="0" borderId="15" xfId="44" applyFont="1" applyBorder="1" applyAlignment="1">
      <alignment horizontal="center" wrapText="1"/>
      <protection/>
    </xf>
    <xf numFmtId="0" fontId="11" fillId="0" borderId="13" xfId="44" applyFont="1" applyBorder="1" applyAlignment="1">
      <alignment horizontal="center" wrapText="1"/>
      <protection/>
    </xf>
    <xf numFmtId="187" fontId="8" fillId="0" borderId="15" xfId="38" applyNumberFormat="1" applyFont="1" applyBorder="1" applyAlignment="1">
      <alignment horizontal="right"/>
    </xf>
    <xf numFmtId="187" fontId="97" fillId="0" borderId="15" xfId="38" applyNumberFormat="1" applyFont="1" applyBorder="1" applyAlignment="1">
      <alignment horizontal="right" wrapText="1"/>
    </xf>
    <xf numFmtId="187" fontId="8" fillId="0" borderId="15" xfId="38" applyNumberFormat="1" applyFont="1" applyBorder="1" applyAlignment="1" quotePrefix="1">
      <alignment horizontal="center"/>
    </xf>
    <xf numFmtId="0" fontId="97" fillId="0" borderId="15" xfId="44" applyFont="1" applyBorder="1" applyAlignment="1">
      <alignment horizontal="center" wrapText="1"/>
      <protection/>
    </xf>
    <xf numFmtId="43" fontId="97" fillId="0" borderId="15" xfId="38" applyFont="1" applyBorder="1" applyAlignment="1">
      <alignment/>
    </xf>
    <xf numFmtId="187" fontId="97" fillId="0" borderId="15" xfId="38" applyNumberFormat="1" applyFont="1" applyBorder="1" applyAlignment="1">
      <alignment horizontal="center" wrapText="1"/>
    </xf>
    <xf numFmtId="0" fontId="97" fillId="0" borderId="23" xfId="0" applyFont="1" applyBorder="1" applyAlignment="1">
      <alignment horizontal="center"/>
    </xf>
    <xf numFmtId="188" fontId="8" fillId="0" borderId="15" xfId="36" applyNumberFormat="1" applyFont="1" applyBorder="1" applyAlignment="1">
      <alignment horizontal="right"/>
    </xf>
    <xf numFmtId="0" fontId="16" fillId="0" borderId="15" xfId="44" applyFont="1" applyBorder="1" applyAlignment="1">
      <alignment horizontal="center" wrapText="1"/>
      <protection/>
    </xf>
    <xf numFmtId="3" fontId="16" fillId="0" borderId="15" xfId="44" applyNumberFormat="1" applyFont="1" applyBorder="1" applyAlignment="1">
      <alignment horizontal="right" wrapText="1"/>
      <protection/>
    </xf>
    <xf numFmtId="0" fontId="16" fillId="0" borderId="11" xfId="44" applyFont="1" applyBorder="1" applyAlignment="1">
      <alignment horizontal="center" wrapText="1"/>
      <protection/>
    </xf>
    <xf numFmtId="0" fontId="16" fillId="0" borderId="15" xfId="44" applyFont="1" applyBorder="1" applyAlignment="1">
      <alignment wrapText="1"/>
      <protection/>
    </xf>
    <xf numFmtId="4" fontId="16" fillId="0" borderId="15" xfId="44" applyNumberFormat="1" applyFont="1" applyBorder="1" applyAlignment="1">
      <alignment horizontal="center" wrapText="1"/>
      <protection/>
    </xf>
    <xf numFmtId="0" fontId="16" fillId="0" borderId="0" xfId="44" applyFont="1" applyBorder="1" applyAlignment="1">
      <alignment wrapText="1"/>
      <protection/>
    </xf>
    <xf numFmtId="4" fontId="16" fillId="0" borderId="0" xfId="44" applyNumberFormat="1" applyFont="1" applyBorder="1" applyAlignment="1">
      <alignment horizontal="center" wrapText="1"/>
      <protection/>
    </xf>
    <xf numFmtId="3" fontId="16" fillId="0" borderId="0" xfId="44" applyNumberFormat="1" applyFont="1" applyBorder="1" applyAlignment="1">
      <alignment horizontal="center" wrapText="1"/>
      <protection/>
    </xf>
    <xf numFmtId="0" fontId="13" fillId="0" borderId="0" xfId="44" applyFont="1" applyBorder="1" applyAlignment="1">
      <alignment wrapText="1"/>
      <protection/>
    </xf>
    <xf numFmtId="10" fontId="16" fillId="0" borderId="0" xfId="48" applyNumberFormat="1" applyFont="1" applyBorder="1" applyAlignment="1">
      <alignment horizontal="center" wrapText="1"/>
    </xf>
    <xf numFmtId="10" fontId="16" fillId="0" borderId="0" xfId="44" applyNumberFormat="1" applyFont="1" applyBorder="1" applyAlignment="1">
      <alignment horizontal="center" wrapText="1"/>
      <protection/>
    </xf>
    <xf numFmtId="187" fontId="16" fillId="0" borderId="0" xfId="38" applyNumberFormat="1" applyFont="1" applyBorder="1" applyAlignment="1">
      <alignment horizontal="center" wrapText="1"/>
    </xf>
    <xf numFmtId="10" fontId="118" fillId="0" borderId="0" xfId="44" applyNumberFormat="1" applyFont="1" applyBorder="1" applyAlignment="1">
      <alignment horizontal="center" wrapText="1"/>
      <protection/>
    </xf>
    <xf numFmtId="10" fontId="125" fillId="0" borderId="0" xfId="48" applyNumberFormat="1" applyFont="1" applyBorder="1" applyAlignment="1">
      <alignment horizontal="center" wrapText="1"/>
    </xf>
    <xf numFmtId="4" fontId="126" fillId="0" borderId="0" xfId="44" applyNumberFormat="1" applyFont="1" applyBorder="1" applyAlignment="1">
      <alignment horizontal="center" wrapText="1"/>
      <protection/>
    </xf>
    <xf numFmtId="0" fontId="97" fillId="0" borderId="0" xfId="0" applyFont="1" applyAlignment="1">
      <alignment/>
    </xf>
    <xf numFmtId="0" fontId="106" fillId="0" borderId="14" xfId="0" applyFont="1" applyBorder="1" applyAlignment="1">
      <alignment/>
    </xf>
    <xf numFmtId="0" fontId="8" fillId="0" borderId="11" xfId="44" applyFont="1" applyBorder="1" applyAlignment="1">
      <alignment horizontal="center" wrapText="1"/>
      <protection/>
    </xf>
    <xf numFmtId="0" fontId="5" fillId="0" borderId="10" xfId="44" applyFont="1" applyBorder="1" applyAlignment="1">
      <alignment horizontal="center" wrapText="1"/>
      <protection/>
    </xf>
    <xf numFmtId="0" fontId="5" fillId="0" borderId="11" xfId="44" applyFont="1" applyBorder="1" applyAlignment="1">
      <alignment horizontal="center" wrapText="1"/>
      <protection/>
    </xf>
    <xf numFmtId="0" fontId="19" fillId="0" borderId="11" xfId="44" applyFont="1" applyBorder="1" applyAlignment="1">
      <alignment horizontal="center" wrapText="1"/>
      <protection/>
    </xf>
    <xf numFmtId="0" fontId="8" fillId="0" borderId="12" xfId="44" applyFont="1" applyBorder="1" applyAlignment="1">
      <alignment horizontal="center" wrapText="1"/>
      <protection/>
    </xf>
    <xf numFmtId="0" fontId="19" fillId="0" borderId="12" xfId="44" applyFont="1" applyBorder="1" applyAlignment="1">
      <alignment horizontal="center" wrapText="1"/>
      <protection/>
    </xf>
    <xf numFmtId="0" fontId="19" fillId="0" borderId="12" xfId="44" applyFont="1" applyBorder="1" applyAlignment="1">
      <alignment wrapText="1"/>
      <protection/>
    </xf>
    <xf numFmtId="0" fontId="96" fillId="0" borderId="0" xfId="0" applyFont="1" applyAlignment="1">
      <alignment horizontal="center"/>
    </xf>
    <xf numFmtId="0" fontId="96" fillId="0" borderId="12" xfId="0" applyFont="1" applyBorder="1" applyAlignment="1">
      <alignment horizontal="center"/>
    </xf>
    <xf numFmtId="0" fontId="6" fillId="0" borderId="12" xfId="44" applyFont="1" applyBorder="1" applyAlignment="1">
      <alignment horizontal="center" wrapText="1"/>
      <protection/>
    </xf>
    <xf numFmtId="0" fontId="97" fillId="0" borderId="20" xfId="0" applyFont="1" applyBorder="1" applyAlignment="1">
      <alignment horizontal="center"/>
    </xf>
    <xf numFmtId="0" fontId="5" fillId="0" borderId="18" xfId="44" applyFont="1" applyBorder="1" applyAlignment="1">
      <alignment horizontal="center" wrapText="1"/>
      <protection/>
    </xf>
    <xf numFmtId="0" fontId="5" fillId="0" borderId="13" xfId="44" applyFont="1" applyBorder="1" applyAlignment="1">
      <alignment horizontal="center" wrapText="1"/>
      <protection/>
    </xf>
    <xf numFmtId="0" fontId="6" fillId="0" borderId="13" xfId="44" applyFont="1" applyBorder="1" applyAlignment="1">
      <alignment horizontal="center" wrapText="1"/>
      <protection/>
    </xf>
    <xf numFmtId="0" fontId="8" fillId="0" borderId="22" xfId="44" applyFont="1" applyBorder="1" applyAlignment="1">
      <alignment wrapText="1"/>
      <protection/>
    </xf>
    <xf numFmtId="0" fontId="8" fillId="0" borderId="13" xfId="44" applyFont="1" applyBorder="1" applyAlignment="1">
      <alignment horizontal="center" wrapText="1"/>
      <protection/>
    </xf>
    <xf numFmtId="0" fontId="13" fillId="0" borderId="15" xfId="44" applyFont="1" applyBorder="1" applyAlignment="1">
      <alignment horizontal="center" wrapText="1"/>
      <protection/>
    </xf>
    <xf numFmtId="0" fontId="16" fillId="0" borderId="11" xfId="44" applyFont="1" applyBorder="1" applyAlignment="1">
      <alignment horizontal="left" wrapText="1"/>
      <protection/>
    </xf>
    <xf numFmtId="0" fontId="8" fillId="0" borderId="15" xfId="44" applyFont="1" applyBorder="1" applyAlignment="1">
      <alignment horizontal="left" wrapText="1"/>
      <protection/>
    </xf>
    <xf numFmtId="0" fontId="8" fillId="0" borderId="15" xfId="44" applyFont="1" applyFill="1" applyBorder="1" applyAlignment="1">
      <alignment horizontal="center" wrapText="1"/>
      <protection/>
    </xf>
    <xf numFmtId="187" fontId="8" fillId="0" borderId="15" xfId="36" applyNumberFormat="1" applyFont="1" applyBorder="1" applyAlignment="1">
      <alignment horizontal="center" wrapText="1"/>
    </xf>
    <xf numFmtId="0" fontId="8" fillId="0" borderId="15" xfId="44" applyFont="1" applyFill="1" applyBorder="1" applyAlignment="1">
      <alignment wrapText="1"/>
      <protection/>
    </xf>
    <xf numFmtId="0" fontId="8" fillId="0" borderId="11" xfId="44" applyFont="1" applyFill="1" applyBorder="1" applyAlignment="1">
      <alignment horizontal="center" wrapText="1"/>
      <protection/>
    </xf>
    <xf numFmtId="0" fontId="8" fillId="0" borderId="22" xfId="44" applyFont="1" applyFill="1" applyBorder="1" applyAlignment="1">
      <alignment wrapText="1"/>
      <protection/>
    </xf>
    <xf numFmtId="0" fontId="8" fillId="0" borderId="17" xfId="44" applyFont="1" applyFill="1" applyBorder="1" applyAlignment="1">
      <alignment horizontal="center" wrapText="1"/>
      <protection/>
    </xf>
    <xf numFmtId="0" fontId="8" fillId="0" borderId="14" xfId="44" applyFont="1" applyFill="1" applyBorder="1" applyAlignment="1">
      <alignment horizontal="center" wrapText="1"/>
      <protection/>
    </xf>
    <xf numFmtId="0" fontId="8" fillId="0" borderId="13" xfId="44" applyFont="1" applyFill="1" applyBorder="1" applyAlignment="1" quotePrefix="1">
      <alignment horizontal="center" wrapText="1"/>
      <protection/>
    </xf>
    <xf numFmtId="187" fontId="8" fillId="0" borderId="13" xfId="38" applyNumberFormat="1" applyFont="1" applyFill="1" applyBorder="1" applyAlignment="1" quotePrefix="1">
      <alignment horizontal="center" wrapText="1"/>
    </xf>
    <xf numFmtId="0" fontId="8" fillId="0" borderId="13" xfId="44" applyFont="1" applyFill="1" applyBorder="1" applyAlignment="1">
      <alignment horizontal="center" wrapText="1"/>
      <protection/>
    </xf>
    <xf numFmtId="0" fontId="8" fillId="0" borderId="21" xfId="44" applyFont="1" applyFill="1" applyBorder="1" applyAlignment="1">
      <alignment horizontal="center" wrapText="1"/>
      <protection/>
    </xf>
    <xf numFmtId="187" fontId="8" fillId="0" borderId="15" xfId="38" applyNumberFormat="1" applyFont="1" applyFill="1" applyBorder="1" applyAlignment="1">
      <alignment horizontal="right"/>
    </xf>
    <xf numFmtId="0" fontId="8" fillId="0" borderId="22" xfId="44" applyFont="1" applyFill="1" applyBorder="1" applyAlignment="1">
      <alignment horizontal="center" wrapText="1"/>
      <protection/>
    </xf>
    <xf numFmtId="0" fontId="8" fillId="0" borderId="21" xfId="44" applyFont="1" applyBorder="1" applyAlignment="1">
      <alignment horizontal="center" wrapText="1"/>
      <protection/>
    </xf>
    <xf numFmtId="0" fontId="13" fillId="0" borderId="13" xfId="44" applyFont="1" applyBorder="1" applyAlignment="1">
      <alignment wrapText="1"/>
      <protection/>
    </xf>
    <xf numFmtId="0" fontId="97" fillId="0" borderId="15" xfId="0" applyFont="1" applyBorder="1" applyAlignment="1">
      <alignment horizontal="center"/>
    </xf>
    <xf numFmtId="0" fontId="16" fillId="0" borderId="16" xfId="45" applyFont="1" applyBorder="1" applyAlignment="1">
      <alignment/>
      <protection/>
    </xf>
    <xf numFmtId="0" fontId="14" fillId="0" borderId="15" xfId="44" applyFont="1" applyBorder="1" applyAlignment="1">
      <alignment horizontal="center" wrapText="1"/>
      <protection/>
    </xf>
    <xf numFmtId="0" fontId="14" fillId="0" borderId="15" xfId="44" applyFont="1" applyBorder="1" applyAlignment="1">
      <alignment wrapText="1"/>
      <protection/>
    </xf>
    <xf numFmtId="187" fontId="14" fillId="0" borderId="15" xfId="38" applyNumberFormat="1" applyFont="1" applyBorder="1" applyAlignment="1">
      <alignment horizontal="center" wrapText="1"/>
    </xf>
    <xf numFmtId="187" fontId="14" fillId="0" borderId="15" xfId="36" applyNumberFormat="1" applyFont="1" applyBorder="1" applyAlignment="1">
      <alignment horizontal="center" wrapText="1"/>
    </xf>
    <xf numFmtId="0" fontId="14" fillId="0" borderId="15" xfId="44" applyFont="1" applyFill="1" applyBorder="1" applyAlignment="1">
      <alignment horizontal="center" wrapText="1"/>
      <protection/>
    </xf>
    <xf numFmtId="0" fontId="8" fillId="0" borderId="15" xfId="45" applyFont="1" applyFill="1" applyBorder="1" applyAlignment="1">
      <alignment/>
      <protection/>
    </xf>
    <xf numFmtId="0" fontId="5" fillId="0" borderId="15" xfId="44" applyFont="1" applyBorder="1" applyAlignment="1">
      <alignment horizontal="center" wrapText="1"/>
      <protection/>
    </xf>
    <xf numFmtId="0" fontId="8" fillId="0" borderId="15" xfId="45" applyFont="1" applyBorder="1" applyAlignment="1">
      <alignment horizontal="left"/>
      <protection/>
    </xf>
    <xf numFmtId="187" fontId="29" fillId="0" borderId="15" xfId="38" applyNumberFormat="1" applyFont="1" applyBorder="1" applyAlignment="1">
      <alignment/>
    </xf>
    <xf numFmtId="187" fontId="5" fillId="0" borderId="15" xfId="38" applyNumberFormat="1" applyFont="1" applyBorder="1" applyAlignment="1">
      <alignment horizontal="center"/>
    </xf>
    <xf numFmtId="187" fontId="8" fillId="0" borderId="15" xfId="38" applyNumberFormat="1" applyFont="1" applyBorder="1" applyAlignment="1">
      <alignment/>
    </xf>
    <xf numFmtId="0" fontId="8" fillId="0" borderId="23" xfId="44" applyFont="1" applyBorder="1" applyAlignment="1">
      <alignment horizontal="left" wrapText="1"/>
      <protection/>
    </xf>
    <xf numFmtId="0" fontId="32" fillId="0" borderId="11" xfId="44" applyFont="1" applyBorder="1" applyAlignment="1">
      <alignment horizontal="center" wrapText="1"/>
      <protection/>
    </xf>
    <xf numFmtId="0" fontId="8" fillId="0" borderId="22" xfId="44" applyFont="1" applyBorder="1" applyAlignment="1">
      <alignment horizontal="left" wrapText="1"/>
      <protection/>
    </xf>
    <xf numFmtId="187" fontId="8" fillId="0" borderId="15" xfId="38" applyNumberFormat="1" applyFont="1" applyBorder="1" applyAlignment="1" quotePrefix="1">
      <alignment horizontal="center" wrapText="1"/>
    </xf>
    <xf numFmtId="0" fontId="8" fillId="0" borderId="11" xfId="44" applyFont="1" applyBorder="1" applyAlignment="1">
      <alignment wrapText="1"/>
      <protection/>
    </xf>
    <xf numFmtId="0" fontId="8" fillId="0" borderId="11" xfId="44" applyFont="1" applyFill="1" applyBorder="1" applyAlignment="1">
      <alignment wrapText="1"/>
      <protection/>
    </xf>
    <xf numFmtId="0" fontId="97" fillId="0" borderId="21" xfId="0" applyFont="1" applyBorder="1" applyAlignment="1">
      <alignment horizontal="center"/>
    </xf>
    <xf numFmtId="0" fontId="8" fillId="0" borderId="11" xfId="44" applyFont="1" applyBorder="1" applyAlignment="1">
      <alignment/>
      <protection/>
    </xf>
    <xf numFmtId="0" fontId="8" fillId="0" borderId="22" xfId="44" applyFont="1" applyBorder="1" applyAlignment="1">
      <alignment horizontal="center"/>
      <protection/>
    </xf>
    <xf numFmtId="0" fontId="8" fillId="0" borderId="15" xfId="44" applyFont="1" applyBorder="1" applyAlignment="1">
      <alignment wrapText="1"/>
      <protection/>
    </xf>
    <xf numFmtId="187" fontId="29" fillId="0" borderId="15" xfId="38" applyNumberFormat="1" applyFont="1" applyBorder="1" applyAlignment="1">
      <alignment horizontal="right" wrapText="1"/>
    </xf>
    <xf numFmtId="0" fontId="16" fillId="0" borderId="13" xfId="44" applyFont="1" applyBorder="1" applyAlignment="1">
      <alignment horizontal="left" wrapText="1"/>
      <protection/>
    </xf>
    <xf numFmtId="0" fontId="8" fillId="0" borderId="13" xfId="44" applyFont="1" applyBorder="1" applyAlignment="1">
      <alignment wrapText="1"/>
      <protection/>
    </xf>
    <xf numFmtId="187" fontId="29" fillId="0" borderId="13" xfId="38" applyNumberFormat="1" applyFont="1" applyBorder="1" applyAlignment="1">
      <alignment horizontal="right" wrapText="1"/>
    </xf>
    <xf numFmtId="187" fontId="5" fillId="0" borderId="13" xfId="38" applyNumberFormat="1" applyFont="1" applyBorder="1" applyAlignment="1">
      <alignment horizontal="center" wrapText="1"/>
    </xf>
    <xf numFmtId="0" fontId="8" fillId="0" borderId="12" xfId="44" applyFont="1" applyBorder="1" applyAlignment="1">
      <alignment wrapText="1"/>
      <protection/>
    </xf>
    <xf numFmtId="0" fontId="8" fillId="0" borderId="15" xfId="44" applyFont="1" applyBorder="1" applyAlignment="1">
      <alignment horizontal="center"/>
      <protection/>
    </xf>
    <xf numFmtId="0" fontId="8" fillId="0" borderId="15" xfId="44" applyFont="1" applyBorder="1" applyAlignment="1">
      <alignment/>
      <protection/>
    </xf>
    <xf numFmtId="0" fontId="16" fillId="0" borderId="15" xfId="44" applyFont="1" applyBorder="1" applyAlignment="1">
      <alignment/>
      <protection/>
    </xf>
    <xf numFmtId="0" fontId="16" fillId="0" borderId="13" xfId="44" applyFont="1" applyBorder="1" applyAlignment="1">
      <alignment/>
      <protection/>
    </xf>
    <xf numFmtId="0" fontId="6" fillId="0" borderId="13" xfId="44" applyFont="1" applyBorder="1" applyAlignment="1">
      <alignment horizontal="center"/>
      <protection/>
    </xf>
    <xf numFmtId="0" fontId="6" fillId="0" borderId="15" xfId="44" applyFont="1" applyBorder="1" applyAlignment="1">
      <alignment horizontal="center"/>
      <protection/>
    </xf>
    <xf numFmtId="0" fontId="97" fillId="0" borderId="11" xfId="0" applyFont="1" applyBorder="1" applyAlignment="1">
      <alignment horizontal="center"/>
    </xf>
    <xf numFmtId="0" fontId="8" fillId="0" borderId="11" xfId="45" applyFont="1" applyBorder="1" applyAlignment="1">
      <alignment/>
      <protection/>
    </xf>
    <xf numFmtId="0" fontId="8" fillId="0" borderId="12" xfId="45" applyFont="1" applyBorder="1" applyAlignment="1">
      <alignment/>
      <protection/>
    </xf>
    <xf numFmtId="187" fontId="29" fillId="0" borderId="13" xfId="38" applyNumberFormat="1" applyFont="1" applyBorder="1" applyAlignment="1">
      <alignment wrapText="1"/>
    </xf>
    <xf numFmtId="0" fontId="8" fillId="0" borderId="11" xfId="45" applyFont="1" applyFill="1" applyBorder="1" applyAlignment="1">
      <alignment/>
      <protection/>
    </xf>
    <xf numFmtId="187" fontId="29" fillId="0" borderId="15" xfId="38" applyNumberFormat="1" applyFont="1" applyBorder="1" applyAlignment="1">
      <alignment wrapText="1"/>
    </xf>
    <xf numFmtId="0" fontId="97" fillId="0" borderId="13" xfId="0" applyFont="1" applyBorder="1" applyAlignment="1">
      <alignment horizontal="center"/>
    </xf>
    <xf numFmtId="0" fontId="8" fillId="0" borderId="13" xfId="45" applyFont="1" applyFill="1" applyBorder="1" applyAlignment="1">
      <alignment/>
      <protection/>
    </xf>
    <xf numFmtId="0" fontId="8" fillId="0" borderId="11" xfId="44" applyFont="1" applyBorder="1" applyAlignment="1">
      <alignment horizontal="center"/>
      <protection/>
    </xf>
    <xf numFmtId="0" fontId="8" fillId="0" borderId="12" xfId="44" applyFont="1" applyBorder="1" applyAlignment="1">
      <alignment horizontal="center"/>
      <protection/>
    </xf>
    <xf numFmtId="187" fontId="29" fillId="0" borderId="15" xfId="38" applyNumberFormat="1" applyFont="1" applyBorder="1" applyAlignment="1">
      <alignment horizontal="right"/>
    </xf>
    <xf numFmtId="0" fontId="118" fillId="0" borderId="15" xfId="44" applyFont="1" applyFill="1" applyBorder="1" applyAlignment="1">
      <alignment wrapText="1"/>
      <protection/>
    </xf>
    <xf numFmtId="187" fontId="29" fillId="0" borderId="15" xfId="38" applyNumberFormat="1" applyFont="1" applyBorder="1" applyAlignment="1" quotePrefix="1">
      <alignment horizontal="center"/>
    </xf>
    <xf numFmtId="0" fontId="16" fillId="0" borderId="15" xfId="44" applyFont="1" applyFill="1" applyBorder="1" applyAlignment="1">
      <alignment wrapText="1"/>
      <protection/>
    </xf>
    <xf numFmtId="0" fontId="8" fillId="0" borderId="15" xfId="45" applyFont="1" applyBorder="1" applyAlignment="1">
      <alignment/>
      <protection/>
    </xf>
    <xf numFmtId="0" fontId="8" fillId="0" borderId="15" xfId="45" applyFont="1" applyBorder="1" applyAlignment="1">
      <alignment horizontal="center"/>
      <protection/>
    </xf>
    <xf numFmtId="0" fontId="13" fillId="0" borderId="15" xfId="45" applyFont="1" applyBorder="1" applyAlignment="1">
      <alignment/>
      <protection/>
    </xf>
    <xf numFmtId="187" fontId="120" fillId="0" borderId="15" xfId="38" applyNumberFormat="1" applyFont="1" applyBorder="1" applyAlignment="1">
      <alignment/>
    </xf>
    <xf numFmtId="187" fontId="97" fillId="0" borderId="15" xfId="38" applyNumberFormat="1" applyFont="1" applyBorder="1" applyAlignment="1">
      <alignment horizontal="center"/>
    </xf>
    <xf numFmtId="0" fontId="8" fillId="0" borderId="19" xfId="45" applyFont="1" applyBorder="1" applyAlignment="1">
      <alignment/>
      <protection/>
    </xf>
    <xf numFmtId="187" fontId="120" fillId="0" borderId="11" xfId="38" applyNumberFormat="1" applyFont="1" applyBorder="1" applyAlignment="1">
      <alignment/>
    </xf>
    <xf numFmtId="0" fontId="96" fillId="0" borderId="15" xfId="0" applyFont="1" applyBorder="1" applyAlignment="1">
      <alignment horizontal="center"/>
    </xf>
    <xf numFmtId="0" fontId="8" fillId="0" borderId="15" xfId="44" applyFont="1" applyBorder="1" applyAlignment="1" quotePrefix="1">
      <alignment horizontal="center"/>
      <protection/>
    </xf>
    <xf numFmtId="0" fontId="8" fillId="0" borderId="15" xfId="44" applyFont="1" applyBorder="1" applyAlignment="1" quotePrefix="1">
      <alignment horizontal="center" wrapText="1"/>
      <protection/>
    </xf>
    <xf numFmtId="0" fontId="30" fillId="0" borderId="22" xfId="44" applyFont="1" applyBorder="1" applyAlignment="1">
      <alignment horizontal="left" wrapText="1"/>
      <protection/>
    </xf>
    <xf numFmtId="0" fontId="8" fillId="0" borderId="21" xfId="44" applyFont="1" applyFill="1" applyBorder="1" applyAlignment="1">
      <alignment wrapText="1"/>
      <protection/>
    </xf>
    <xf numFmtId="187" fontId="29" fillId="0" borderId="15" xfId="38" applyNumberFormat="1" applyFont="1" applyBorder="1" applyAlignment="1">
      <alignment horizontal="center" wrapText="1"/>
    </xf>
    <xf numFmtId="187" fontId="8" fillId="0" borderId="15" xfId="38" applyNumberFormat="1" applyFont="1" applyBorder="1" applyAlignment="1">
      <alignment horizontal="center"/>
    </xf>
    <xf numFmtId="187" fontId="8" fillId="0" borderId="15" xfId="38" applyNumberFormat="1" applyFont="1" applyBorder="1" applyAlignment="1">
      <alignment horizontal="left"/>
    </xf>
    <xf numFmtId="0" fontId="106" fillId="0" borderId="21" xfId="0" applyFont="1" applyBorder="1" applyAlignment="1">
      <alignment/>
    </xf>
    <xf numFmtId="0" fontId="106" fillId="0" borderId="22" xfId="0" applyFont="1" applyBorder="1" applyAlignment="1">
      <alignment/>
    </xf>
    <xf numFmtId="187" fontId="8" fillId="0" borderId="11" xfId="38" applyNumberFormat="1" applyFont="1" applyBorder="1" applyAlignment="1">
      <alignment horizontal="center" wrapText="1"/>
    </xf>
    <xf numFmtId="187" fontId="6" fillId="0" borderId="15" xfId="38" applyNumberFormat="1" applyFont="1" applyBorder="1" applyAlignment="1">
      <alignment wrapText="1"/>
    </xf>
    <xf numFmtId="0" fontId="27" fillId="0" borderId="0" xfId="44" applyFont="1" applyBorder="1" applyAlignment="1">
      <alignment horizontal="left" wrapText="1"/>
      <protection/>
    </xf>
    <xf numFmtId="0" fontId="116" fillId="0" borderId="0" xfId="0" applyFont="1" applyBorder="1" applyAlignment="1">
      <alignment/>
    </xf>
    <xf numFmtId="0" fontId="8" fillId="0" borderId="0" xfId="44" applyFont="1" applyBorder="1" applyAlignment="1">
      <alignment wrapText="1"/>
      <protection/>
    </xf>
    <xf numFmtId="187" fontId="6" fillId="0" borderId="0" xfId="38" applyNumberFormat="1" applyFont="1" applyBorder="1" applyAlignment="1">
      <alignment wrapText="1"/>
    </xf>
    <xf numFmtId="187" fontId="8" fillId="0" borderId="0" xfId="38" applyNumberFormat="1" applyFont="1" applyBorder="1" applyAlignment="1">
      <alignment horizontal="center" wrapText="1"/>
    </xf>
    <xf numFmtId="0" fontId="106" fillId="0" borderId="0" xfId="0" applyFont="1" applyBorder="1" applyAlignment="1">
      <alignment/>
    </xf>
    <xf numFmtId="0" fontId="19" fillId="0" borderId="0" xfId="44" applyFont="1" applyBorder="1" applyAlignment="1">
      <alignment horizontal="center" wrapText="1"/>
      <protection/>
    </xf>
    <xf numFmtId="0" fontId="9" fillId="0" borderId="0" xfId="44" applyFont="1" applyBorder="1" applyAlignment="1" quotePrefix="1">
      <alignment horizontal="right" wrapText="1"/>
      <protection/>
    </xf>
    <xf numFmtId="0" fontId="14" fillId="0" borderId="0" xfId="44" applyFont="1" applyBorder="1" applyAlignment="1">
      <alignment wrapText="1"/>
      <protection/>
    </xf>
    <xf numFmtId="0" fontId="6" fillId="0" borderId="0" xfId="44" applyFont="1" applyBorder="1" applyAlignment="1">
      <alignment horizontal="center" wrapText="1"/>
      <protection/>
    </xf>
    <xf numFmtId="0" fontId="15" fillId="0" borderId="0" xfId="44" applyFont="1" applyBorder="1" applyAlignment="1">
      <alignment wrapText="1"/>
      <protection/>
    </xf>
    <xf numFmtId="0" fontId="18" fillId="0" borderId="0" xfId="44" applyFont="1" applyBorder="1" applyAlignment="1">
      <alignment horizontal="center" wrapText="1"/>
      <protection/>
    </xf>
    <xf numFmtId="0" fontId="18" fillId="0" borderId="0" xfId="44" applyFont="1" applyBorder="1" applyAlignment="1">
      <alignment wrapText="1"/>
      <protection/>
    </xf>
    <xf numFmtId="0" fontId="101" fillId="0" borderId="0" xfId="0" applyFont="1" applyAlignment="1">
      <alignment horizontal="center"/>
    </xf>
    <xf numFmtId="0" fontId="96" fillId="0" borderId="0" xfId="0" applyFont="1" applyAlignment="1">
      <alignment/>
    </xf>
    <xf numFmtId="0" fontId="100" fillId="0" borderId="0" xfId="0" applyFont="1" applyAlignment="1">
      <alignment horizontal="center"/>
    </xf>
    <xf numFmtId="0" fontId="100" fillId="0" borderId="0" xfId="0" applyFont="1" applyAlignment="1">
      <alignment/>
    </xf>
    <xf numFmtId="187" fontId="100" fillId="0" borderId="0" xfId="38" applyNumberFormat="1" applyFont="1" applyAlignment="1">
      <alignment/>
    </xf>
    <xf numFmtId="187" fontId="29" fillId="0" borderId="12" xfId="38" applyNumberFormat="1" applyFont="1" applyBorder="1" applyAlignment="1">
      <alignment wrapText="1"/>
    </xf>
    <xf numFmtId="0" fontId="5" fillId="0" borderId="0" xfId="44" applyFont="1" applyBorder="1" applyAlignment="1">
      <alignment horizontal="center" wrapText="1"/>
      <protection/>
    </xf>
    <xf numFmtId="0" fontId="5" fillId="0" borderId="12" xfId="44" applyFont="1" applyBorder="1" applyAlignment="1">
      <alignment horizontal="center" wrapText="1"/>
      <protection/>
    </xf>
    <xf numFmtId="187" fontId="8" fillId="0" borderId="12" xfId="38" applyNumberFormat="1" applyFont="1" applyBorder="1" applyAlignment="1" quotePrefix="1">
      <alignment horizontal="center" wrapText="1"/>
    </xf>
    <xf numFmtId="187" fontId="8" fillId="0" borderId="11" xfId="38" applyNumberFormat="1" applyFont="1" applyBorder="1" applyAlignment="1">
      <alignment horizontal="right"/>
    </xf>
    <xf numFmtId="187" fontId="8" fillId="0" borderId="12" xfId="38" applyNumberFormat="1" applyFont="1" applyBorder="1" applyAlignment="1">
      <alignment wrapText="1"/>
    </xf>
    <xf numFmtId="0" fontId="97" fillId="0" borderId="0" xfId="0" applyFont="1" applyBorder="1" applyAlignment="1">
      <alignment horizontal="center"/>
    </xf>
    <xf numFmtId="0" fontId="8" fillId="0" borderId="0" xfId="45" applyFont="1" applyFill="1" applyBorder="1" applyAlignment="1">
      <alignment/>
      <protection/>
    </xf>
    <xf numFmtId="0" fontId="8" fillId="0" borderId="0" xfId="0" applyFont="1" applyBorder="1" applyAlignment="1">
      <alignment horizontal="center" vertical="center"/>
    </xf>
    <xf numFmtId="0" fontId="8" fillId="0" borderId="23" xfId="45" applyFont="1" applyFill="1" applyBorder="1" applyAlignment="1">
      <alignment/>
      <protection/>
    </xf>
    <xf numFmtId="0" fontId="5" fillId="0" borderId="23" xfId="44" applyFont="1" applyBorder="1" applyAlignment="1">
      <alignment horizontal="center" wrapText="1"/>
      <protection/>
    </xf>
    <xf numFmtId="3" fontId="8" fillId="0" borderId="23" xfId="44" applyNumberFormat="1" applyFont="1" applyBorder="1" applyAlignment="1">
      <alignment horizontal="right" wrapText="1"/>
      <protection/>
    </xf>
    <xf numFmtId="187" fontId="8" fillId="0" borderId="23" xfId="38" applyNumberFormat="1" applyFont="1" applyBorder="1" applyAlignment="1" quotePrefix="1">
      <alignment horizontal="center" wrapText="1"/>
    </xf>
    <xf numFmtId="187" fontId="8" fillId="0" borderId="23" xfId="38" applyNumberFormat="1" applyFont="1" applyBorder="1" applyAlignment="1">
      <alignment wrapText="1"/>
    </xf>
    <xf numFmtId="0" fontId="97" fillId="0" borderId="0" xfId="0" applyFont="1" applyAlignment="1">
      <alignment horizontal="center"/>
    </xf>
    <xf numFmtId="0" fontId="101" fillId="0" borderId="15" xfId="0" applyFont="1" applyBorder="1" applyAlignment="1">
      <alignment horizontal="center"/>
    </xf>
    <xf numFmtId="0" fontId="97" fillId="0" borderId="11" xfId="44" applyFont="1" applyBorder="1" applyAlignment="1">
      <alignment horizontal="center" wrapText="1"/>
      <protection/>
    </xf>
    <xf numFmtId="0" fontId="97" fillId="0" borderId="15" xfId="44" applyFont="1" applyFill="1" applyBorder="1" applyAlignment="1">
      <alignment horizontal="right" wrapText="1"/>
      <protection/>
    </xf>
    <xf numFmtId="0" fontId="97" fillId="0" borderId="15" xfId="0" applyFont="1" applyFill="1" applyBorder="1" applyAlignment="1">
      <alignment horizontal="center"/>
    </xf>
    <xf numFmtId="187" fontId="97" fillId="0" borderId="15" xfId="38" applyNumberFormat="1" applyFont="1" applyFill="1" applyBorder="1" applyAlignment="1">
      <alignment/>
    </xf>
    <xf numFmtId="0" fontId="5" fillId="0" borderId="13" xfId="44" applyFont="1" applyFill="1" applyBorder="1" applyAlignment="1">
      <alignment horizontal="center" wrapText="1"/>
      <protection/>
    </xf>
    <xf numFmtId="0" fontId="124" fillId="0" borderId="15" xfId="0" applyFont="1" applyFill="1" applyBorder="1" applyAlignment="1">
      <alignment vertical="center"/>
    </xf>
    <xf numFmtId="0" fontId="98" fillId="0" borderId="0" xfId="0" applyFont="1" applyFill="1" applyAlignment="1">
      <alignment vertical="center"/>
    </xf>
    <xf numFmtId="0" fontId="97" fillId="0" borderId="23" xfId="44" applyFont="1" applyBorder="1" applyAlignment="1">
      <alignment horizontal="center" wrapText="1"/>
      <protection/>
    </xf>
    <xf numFmtId="187" fontId="8" fillId="0" borderId="11" xfId="36" applyNumberFormat="1" applyFont="1" applyFill="1" applyBorder="1" applyAlignment="1">
      <alignment horizontal="right" wrapText="1"/>
    </xf>
    <xf numFmtId="187" fontId="8" fillId="0" borderId="12" xfId="38" applyNumberFormat="1" applyFont="1" applyBorder="1" applyAlignment="1">
      <alignment horizontal="right" wrapText="1"/>
    </xf>
    <xf numFmtId="187" fontId="8" fillId="0" borderId="23" xfId="36" applyNumberFormat="1" applyFont="1" applyFill="1" applyBorder="1" applyAlignment="1">
      <alignment horizontal="right" wrapText="1"/>
    </xf>
    <xf numFmtId="187" fontId="8" fillId="0" borderId="23" xfId="38" applyNumberFormat="1" applyFont="1" applyBorder="1" applyAlignment="1">
      <alignment horizontal="right" wrapText="1"/>
    </xf>
    <xf numFmtId="187" fontId="8" fillId="0" borderId="13" xfId="36" applyNumberFormat="1" applyFont="1" applyFill="1" applyBorder="1" applyAlignment="1">
      <alignment horizontal="center" wrapText="1"/>
    </xf>
    <xf numFmtId="187" fontId="27" fillId="0" borderId="15" xfId="44" applyNumberFormat="1" applyFont="1" applyBorder="1" applyAlignment="1">
      <alignment horizontal="center" wrapText="1"/>
      <protection/>
    </xf>
    <xf numFmtId="0" fontId="8" fillId="0" borderId="13" xfId="44" applyFont="1" applyBorder="1" applyAlignment="1">
      <alignment horizontal="center"/>
      <protection/>
    </xf>
    <xf numFmtId="0" fontId="8" fillId="0" borderId="10" xfId="44" applyFont="1" applyBorder="1" applyAlignment="1">
      <alignment horizontal="center"/>
      <protection/>
    </xf>
    <xf numFmtId="0" fontId="8" fillId="0" borderId="16" xfId="44" applyFont="1" applyBorder="1" applyAlignment="1">
      <alignment horizontal="center"/>
      <protection/>
    </xf>
    <xf numFmtId="0" fontId="8" fillId="0" borderId="17" xfId="45" applyFont="1" applyFill="1" applyBorder="1" applyAlignment="1">
      <alignment horizontal="left"/>
      <protection/>
    </xf>
    <xf numFmtId="0" fontId="13" fillId="0" borderId="11" xfId="45" applyFont="1" applyFill="1" applyBorder="1" applyAlignment="1">
      <alignment horizontal="center"/>
      <protection/>
    </xf>
    <xf numFmtId="0" fontId="16" fillId="0" borderId="13" xfId="45" applyFont="1" applyFill="1" applyBorder="1" applyAlignment="1">
      <alignment horizontal="left"/>
      <protection/>
    </xf>
    <xf numFmtId="0" fontId="13" fillId="0" borderId="10" xfId="45" applyFont="1" applyFill="1" applyBorder="1" applyAlignment="1">
      <alignment horizontal="center"/>
      <protection/>
    </xf>
    <xf numFmtId="0" fontId="16" fillId="0" borderId="16" xfId="45" applyFont="1" applyFill="1" applyBorder="1" applyAlignment="1">
      <alignment horizontal="left"/>
      <protection/>
    </xf>
    <xf numFmtId="0" fontId="97" fillId="0" borderId="12" xfId="0" applyFont="1" applyBorder="1" applyAlignment="1">
      <alignment vertical="center"/>
    </xf>
    <xf numFmtId="0" fontId="32" fillId="0" borderId="12" xfId="44" applyFont="1" applyBorder="1" applyAlignment="1">
      <alignment horizontal="center" wrapText="1"/>
      <protection/>
    </xf>
    <xf numFmtId="187" fontId="29" fillId="0" borderId="13" xfId="38" applyNumberFormat="1" applyFont="1" applyBorder="1" applyAlignment="1">
      <alignment horizontal="right"/>
    </xf>
    <xf numFmtId="187" fontId="8" fillId="0" borderId="13" xfId="36" applyNumberFormat="1" applyFont="1" applyBorder="1" applyAlignment="1">
      <alignment horizontal="center" wrapText="1"/>
    </xf>
    <xf numFmtId="187" fontId="8" fillId="0" borderId="13" xfId="38" applyNumberFormat="1" applyFont="1" applyBorder="1" applyAlignment="1">
      <alignment horizontal="right"/>
    </xf>
    <xf numFmtId="0" fontId="14" fillId="0" borderId="13" xfId="0" applyFont="1" applyBorder="1" applyAlignment="1">
      <alignment vertical="center"/>
    </xf>
    <xf numFmtId="187" fontId="8" fillId="0" borderId="11" xfId="38" applyNumberFormat="1" applyFont="1" applyBorder="1" applyAlignment="1">
      <alignment horizontal="right" wrapText="1"/>
    </xf>
    <xf numFmtId="0" fontId="8" fillId="0" borderId="11" xfId="44" applyFont="1" applyBorder="1" applyAlignment="1">
      <alignment horizontal="right"/>
      <protection/>
    </xf>
    <xf numFmtId="3" fontId="8" fillId="0" borderId="11" xfId="44" applyNumberFormat="1" applyFont="1" applyBorder="1" applyAlignment="1">
      <alignment/>
      <protection/>
    </xf>
    <xf numFmtId="187" fontId="8" fillId="0" borderId="13" xfId="38" applyNumberFormat="1" applyFont="1" applyBorder="1" applyAlignment="1">
      <alignment horizontal="center" wrapText="1"/>
    </xf>
    <xf numFmtId="0" fontId="8" fillId="0" borderId="13" xfId="44" applyFont="1" applyBorder="1" applyAlignment="1">
      <alignment horizontal="right"/>
      <protection/>
    </xf>
    <xf numFmtId="3" fontId="8" fillId="0" borderId="13" xfId="44" applyNumberFormat="1" applyFont="1" applyBorder="1" applyAlignment="1">
      <alignment/>
      <protection/>
    </xf>
    <xf numFmtId="187" fontId="120" fillId="0" borderId="0" xfId="38" applyNumberFormat="1" applyFont="1" applyBorder="1" applyAlignment="1">
      <alignment/>
    </xf>
    <xf numFmtId="0" fontId="97" fillId="0" borderId="0" xfId="44" applyFont="1" applyBorder="1" applyAlignment="1">
      <alignment horizontal="center" wrapText="1"/>
      <protection/>
    </xf>
    <xf numFmtId="187" fontId="120" fillId="0" borderId="23" xfId="38" applyNumberFormat="1" applyFont="1" applyBorder="1" applyAlignment="1">
      <alignment/>
    </xf>
    <xf numFmtId="0" fontId="8" fillId="0" borderId="23" xfId="0" applyFont="1" applyBorder="1" applyAlignment="1">
      <alignment horizontal="center" vertical="center"/>
    </xf>
    <xf numFmtId="0" fontId="8" fillId="0" borderId="20" xfId="45" applyFont="1" applyFill="1" applyBorder="1" applyAlignment="1">
      <alignment/>
      <protection/>
    </xf>
    <xf numFmtId="187" fontId="120" fillId="0" borderId="20" xfId="38" applyNumberFormat="1" applyFont="1" applyBorder="1" applyAlignment="1">
      <alignment/>
    </xf>
    <xf numFmtId="0" fontId="5" fillId="0" borderId="20" xfId="44" applyFont="1" applyBorder="1" applyAlignment="1">
      <alignment horizontal="center" wrapText="1"/>
      <protection/>
    </xf>
    <xf numFmtId="0" fontId="97" fillId="0" borderId="20" xfId="44" applyFont="1" applyBorder="1" applyAlignment="1">
      <alignment horizontal="center" wrapText="1"/>
      <protection/>
    </xf>
    <xf numFmtId="3" fontId="8" fillId="0" borderId="20" xfId="44" applyNumberFormat="1" applyFont="1" applyBorder="1" applyAlignment="1">
      <alignment horizontal="right" wrapText="1"/>
      <protection/>
    </xf>
    <xf numFmtId="0" fontId="8" fillId="0" borderId="20" xfId="0" applyFont="1" applyBorder="1" applyAlignment="1">
      <alignment horizontal="center" vertical="center"/>
    </xf>
    <xf numFmtId="0" fontId="28" fillId="0" borderId="11" xfId="44" applyFont="1" applyBorder="1" applyAlignment="1">
      <alignment horizontal="center" wrapText="1"/>
      <protection/>
    </xf>
    <xf numFmtId="0" fontId="28" fillId="0" borderId="17" xfId="44" applyFont="1" applyBorder="1" applyAlignment="1">
      <alignment horizontal="center" wrapText="1"/>
      <protection/>
    </xf>
    <xf numFmtId="187" fontId="28" fillId="0" borderId="12" xfId="38" applyNumberFormat="1" applyFont="1" applyBorder="1" applyAlignment="1">
      <alignment horizontal="center" vertical="center" wrapText="1"/>
    </xf>
    <xf numFmtId="0" fontId="28" fillId="0" borderId="14" xfId="44" applyFont="1" applyBorder="1" applyAlignment="1">
      <alignment horizontal="center" wrapText="1"/>
      <protection/>
    </xf>
    <xf numFmtId="187" fontId="28" fillId="0" borderId="13" xfId="38" applyNumberFormat="1" applyFont="1" applyBorder="1" applyAlignment="1">
      <alignment horizontal="center" vertical="center" wrapText="1"/>
    </xf>
    <xf numFmtId="0" fontId="28" fillId="0" borderId="15" xfId="44" applyFont="1" applyBorder="1" applyAlignment="1">
      <alignment horizontal="center" wrapText="1"/>
      <protection/>
    </xf>
    <xf numFmtId="187" fontId="28" fillId="0" borderId="13" xfId="38" applyNumberFormat="1" applyFont="1" applyBorder="1" applyAlignment="1">
      <alignment horizontal="center" wrapText="1"/>
    </xf>
    <xf numFmtId="3" fontId="27" fillId="0" borderId="11" xfId="44" applyNumberFormat="1" applyFont="1" applyBorder="1" applyAlignment="1">
      <alignment horizontal="center" wrapText="1"/>
      <protection/>
    </xf>
    <xf numFmtId="3" fontId="27" fillId="0" borderId="11" xfId="44" applyNumberFormat="1" applyFont="1" applyBorder="1" applyAlignment="1">
      <alignment horizontal="right" wrapText="1"/>
      <protection/>
    </xf>
    <xf numFmtId="43" fontId="127" fillId="0" borderId="0" xfId="38" applyFont="1" applyBorder="1" applyAlignment="1">
      <alignment/>
    </xf>
    <xf numFmtId="187" fontId="108" fillId="0" borderId="0" xfId="38" applyNumberFormat="1" applyFont="1" applyBorder="1" applyAlignment="1">
      <alignment/>
    </xf>
    <xf numFmtId="0" fontId="127" fillId="0" borderId="0" xfId="0" applyFont="1" applyBorder="1" applyAlignment="1">
      <alignment/>
    </xf>
    <xf numFmtId="43" fontId="108" fillId="0" borderId="0" xfId="38" applyFont="1" applyBorder="1" applyAlignment="1">
      <alignment/>
    </xf>
    <xf numFmtId="0" fontId="108" fillId="0" borderId="0" xfId="0" applyFont="1" applyBorder="1" applyAlignment="1">
      <alignment/>
    </xf>
    <xf numFmtId="187" fontId="97" fillId="0" borderId="0" xfId="38" applyNumberFormat="1" applyFont="1" applyBorder="1" applyAlignment="1">
      <alignment/>
    </xf>
    <xf numFmtId="0" fontId="97" fillId="0" borderId="0" xfId="0" applyFont="1" applyBorder="1" applyAlignment="1">
      <alignment horizontal="center"/>
    </xf>
    <xf numFmtId="0" fontId="8" fillId="0" borderId="20" xfId="44" applyFont="1" applyBorder="1" applyAlignment="1">
      <alignment horizontal="center" wrapText="1"/>
      <protection/>
    </xf>
    <xf numFmtId="0" fontId="97" fillId="0" borderId="0" xfId="0" applyFont="1" applyBorder="1" applyAlignment="1">
      <alignment horizontal="center"/>
    </xf>
    <xf numFmtId="0" fontId="4" fillId="0" borderId="0" xfId="44" applyFont="1" applyBorder="1" applyAlignment="1">
      <alignment vertical="center" wrapText="1"/>
      <protection/>
    </xf>
    <xf numFmtId="187" fontId="19" fillId="0" borderId="15" xfId="38" applyNumberFormat="1" applyFont="1" applyBorder="1" applyAlignment="1">
      <alignment horizontal="center" wrapText="1"/>
    </xf>
    <xf numFmtId="0" fontId="28" fillId="0" borderId="17" xfId="44" applyFont="1" applyBorder="1" applyAlignment="1">
      <alignment horizontal="center" vertical="center" wrapText="1"/>
      <protection/>
    </xf>
    <xf numFmtId="0" fontId="28" fillId="0" borderId="14" xfId="44" applyFont="1" applyBorder="1" applyAlignment="1">
      <alignment horizontal="center" vertical="center" wrapText="1"/>
      <protection/>
    </xf>
    <xf numFmtId="0" fontId="122" fillId="0" borderId="15" xfId="0" applyFont="1" applyBorder="1" applyAlignment="1">
      <alignment horizontal="center" vertical="center"/>
    </xf>
    <xf numFmtId="187" fontId="8" fillId="0" borderId="0" xfId="38" applyNumberFormat="1" applyFont="1" applyBorder="1" applyAlignment="1">
      <alignment wrapText="1"/>
    </xf>
    <xf numFmtId="187" fontId="8" fillId="0" borderId="0" xfId="38" applyNumberFormat="1" applyFont="1" applyBorder="1" applyAlignment="1" quotePrefix="1">
      <alignment horizontal="center" wrapText="1"/>
    </xf>
    <xf numFmtId="187" fontId="8" fillId="0" borderId="0" xfId="38" applyNumberFormat="1" applyFont="1" applyBorder="1" applyAlignment="1">
      <alignment horizontal="right" wrapText="1"/>
    </xf>
    <xf numFmtId="187" fontId="8" fillId="0" borderId="20" xfId="38" applyNumberFormat="1" applyFont="1" applyBorder="1" applyAlignment="1">
      <alignment wrapText="1"/>
    </xf>
    <xf numFmtId="187" fontId="8" fillId="0" borderId="20" xfId="36" applyNumberFormat="1" applyFont="1" applyFill="1" applyBorder="1" applyAlignment="1">
      <alignment horizontal="right" wrapText="1"/>
    </xf>
    <xf numFmtId="187" fontId="8" fillId="0" borderId="20" xfId="38" applyNumberFormat="1" applyFont="1" applyBorder="1" applyAlignment="1" quotePrefix="1">
      <alignment horizontal="center" wrapText="1"/>
    </xf>
    <xf numFmtId="187" fontId="8" fillId="0" borderId="20" xfId="38" applyNumberFormat="1" applyFont="1" applyBorder="1" applyAlignment="1">
      <alignment horizontal="right" wrapText="1"/>
    </xf>
    <xf numFmtId="0" fontId="128" fillId="0" borderId="0" xfId="0" applyFont="1" applyBorder="1" applyAlignment="1">
      <alignment horizontal="right" vertical="center"/>
    </xf>
    <xf numFmtId="0" fontId="128" fillId="0" borderId="20" xfId="0" applyFont="1" applyBorder="1" applyAlignment="1">
      <alignment vertical="center"/>
    </xf>
    <xf numFmtId="0" fontId="129" fillId="0" borderId="0" xfId="0" applyFont="1" applyAlignment="1">
      <alignment vertical="center"/>
    </xf>
    <xf numFmtId="0" fontId="27" fillId="0" borderId="24" xfId="44" applyFont="1" applyBorder="1" applyAlignment="1">
      <alignment horizontal="left" wrapText="1"/>
      <protection/>
    </xf>
    <xf numFmtId="0" fontId="27" fillId="0" borderId="25" xfId="44" applyFont="1" applyBorder="1" applyAlignment="1">
      <alignment horizontal="left" wrapText="1"/>
      <protection/>
    </xf>
    <xf numFmtId="0" fontId="27" fillId="0" borderId="26" xfId="44" applyFont="1" applyBorder="1" applyAlignment="1">
      <alignment horizontal="left" wrapText="1"/>
      <protection/>
    </xf>
    <xf numFmtId="0" fontId="4" fillId="0" borderId="23" xfId="44" applyFont="1" applyBorder="1" applyAlignment="1">
      <alignment horizontal="left" wrapText="1"/>
      <protection/>
    </xf>
    <xf numFmtId="0" fontId="27" fillId="0" borderId="27" xfId="44" applyFont="1" applyBorder="1" applyAlignment="1">
      <alignment horizontal="left" wrapText="1"/>
      <protection/>
    </xf>
    <xf numFmtId="0" fontId="27" fillId="0" borderId="28" xfId="44" applyFont="1" applyBorder="1" applyAlignment="1">
      <alignment horizontal="left" wrapText="1"/>
      <protection/>
    </xf>
    <xf numFmtId="0" fontId="27" fillId="0" borderId="29" xfId="44" applyFont="1" applyBorder="1" applyAlignment="1">
      <alignment horizontal="left" wrapText="1"/>
      <protection/>
    </xf>
    <xf numFmtId="0" fontId="27" fillId="0" borderId="30" xfId="44" applyFont="1" applyBorder="1" applyAlignment="1">
      <alignment horizontal="left" wrapText="1"/>
      <protection/>
    </xf>
    <xf numFmtId="0" fontId="27" fillId="0" borderId="31" xfId="44" applyFont="1" applyBorder="1" applyAlignment="1">
      <alignment horizontal="left" wrapText="1"/>
      <protection/>
    </xf>
    <xf numFmtId="0" fontId="27" fillId="0" borderId="32" xfId="44" applyFont="1" applyBorder="1" applyAlignment="1">
      <alignment horizontal="left" wrapText="1"/>
      <protection/>
    </xf>
    <xf numFmtId="0" fontId="4" fillId="0" borderId="0" xfId="44" applyFont="1" applyBorder="1" applyAlignment="1">
      <alignment horizontal="left" wrapText="1"/>
      <protection/>
    </xf>
    <xf numFmtId="0" fontId="16" fillId="0" borderId="19" xfId="44" applyFont="1" applyBorder="1" applyAlignment="1">
      <alignment horizontal="left" wrapText="1"/>
      <protection/>
    </xf>
    <xf numFmtId="0" fontId="106" fillId="0" borderId="21" xfId="0" applyFont="1" applyBorder="1" applyAlignment="1">
      <alignment/>
    </xf>
    <xf numFmtId="0" fontId="8" fillId="0" borderId="10" xfId="44" applyFont="1" applyBorder="1" applyAlignment="1">
      <alignment horizontal="center" wrapText="1"/>
      <protection/>
    </xf>
    <xf numFmtId="0" fontId="8" fillId="0" borderId="23" xfId="44" applyFont="1" applyBorder="1" applyAlignment="1">
      <alignment horizontal="center" wrapText="1"/>
      <protection/>
    </xf>
    <xf numFmtId="0" fontId="8" fillId="0" borderId="22" xfId="44" applyFont="1" applyBorder="1" applyAlignment="1">
      <alignment horizontal="center" wrapText="1"/>
      <protection/>
    </xf>
    <xf numFmtId="0" fontId="8" fillId="0" borderId="0" xfId="44" applyFont="1" applyBorder="1" applyAlignment="1">
      <alignment horizontal="center" wrapText="1"/>
      <protection/>
    </xf>
    <xf numFmtId="0" fontId="8" fillId="0" borderId="17" xfId="44" applyFont="1" applyBorder="1" applyAlignment="1">
      <alignment horizontal="center" wrapText="1"/>
      <protection/>
    </xf>
    <xf numFmtId="0" fontId="8" fillId="0" borderId="18" xfId="44" applyFont="1" applyBorder="1" applyAlignment="1">
      <alignment horizontal="center" wrapText="1"/>
      <protection/>
    </xf>
    <xf numFmtId="0" fontId="8" fillId="0" borderId="20" xfId="44" applyFont="1" applyBorder="1" applyAlignment="1">
      <alignment horizontal="center" wrapText="1"/>
      <protection/>
    </xf>
    <xf numFmtId="0" fontId="8" fillId="0" borderId="14" xfId="44" applyFont="1" applyBorder="1" applyAlignment="1">
      <alignment horizontal="center" wrapText="1"/>
      <protection/>
    </xf>
    <xf numFmtId="0" fontId="8" fillId="0" borderId="16" xfId="44" applyFont="1" applyBorder="1" applyAlignment="1">
      <alignment horizontal="center" wrapText="1"/>
      <protection/>
    </xf>
    <xf numFmtId="0" fontId="97" fillId="0" borderId="20" xfId="0" applyFont="1" applyBorder="1" applyAlignment="1">
      <alignment horizontal="center"/>
    </xf>
    <xf numFmtId="0" fontId="97" fillId="0" borderId="14" xfId="0" applyFont="1" applyBorder="1" applyAlignment="1">
      <alignment horizontal="center"/>
    </xf>
    <xf numFmtId="0" fontId="106" fillId="0" borderId="20" xfId="0" applyFont="1" applyBorder="1" applyAlignment="1">
      <alignment/>
    </xf>
    <xf numFmtId="0" fontId="106" fillId="0" borderId="14" xfId="0" applyFont="1" applyBorder="1" applyAlignment="1">
      <alignment/>
    </xf>
    <xf numFmtId="0" fontId="4" fillId="0" borderId="0" xfId="44" applyFont="1" applyAlignment="1">
      <alignment horizontal="left" vertical="center"/>
      <protection/>
    </xf>
    <xf numFmtId="0" fontId="4" fillId="0" borderId="20" xfId="44" applyFont="1" applyBorder="1" applyAlignment="1">
      <alignment horizontal="center" vertical="center"/>
      <protection/>
    </xf>
    <xf numFmtId="0" fontId="4" fillId="0" borderId="0" xfId="44" applyFont="1" applyBorder="1" applyAlignment="1">
      <alignment horizontal="center" vertical="center"/>
      <protection/>
    </xf>
    <xf numFmtId="0" fontId="8" fillId="0" borderId="11" xfId="44" applyFont="1" applyBorder="1" applyAlignment="1">
      <alignment horizontal="center" wrapText="1"/>
      <protection/>
    </xf>
    <xf numFmtId="0" fontId="97" fillId="0" borderId="23" xfId="0" applyFont="1" applyBorder="1" applyAlignment="1">
      <alignment horizontal="center"/>
    </xf>
    <xf numFmtId="0" fontId="97" fillId="0" borderId="22" xfId="0" applyFont="1" applyBorder="1" applyAlignment="1">
      <alignment horizontal="center"/>
    </xf>
    <xf numFmtId="0" fontId="97" fillId="0" borderId="23" xfId="0" applyFont="1" applyBorder="1" applyAlignment="1">
      <alignment/>
    </xf>
    <xf numFmtId="0" fontId="16" fillId="0" borderId="16" xfId="44" applyFont="1" applyBorder="1" applyAlignment="1">
      <alignment horizontal="center" wrapText="1"/>
      <protection/>
    </xf>
    <xf numFmtId="0" fontId="130" fillId="0" borderId="0" xfId="44" applyFont="1" applyBorder="1" applyAlignment="1">
      <alignment horizontal="center" wrapText="1"/>
      <protection/>
    </xf>
    <xf numFmtId="0" fontId="4" fillId="0" borderId="0" xfId="44" applyFont="1" applyBorder="1" applyAlignment="1">
      <alignment horizontal="left" vertical="center" wrapText="1"/>
      <protection/>
    </xf>
    <xf numFmtId="0" fontId="116" fillId="0" borderId="0" xfId="0" applyFont="1" applyBorder="1" applyAlignment="1">
      <alignment horizontal="left"/>
    </xf>
    <xf numFmtId="0" fontId="13" fillId="0" borderId="0" xfId="44" applyFont="1" applyBorder="1" applyAlignment="1">
      <alignment horizontal="center" wrapText="1"/>
      <protection/>
    </xf>
    <xf numFmtId="0" fontId="8" fillId="0" borderId="12" xfId="44" applyFont="1" applyBorder="1" applyAlignment="1">
      <alignment horizontal="center" wrapText="1"/>
      <protection/>
    </xf>
    <xf numFmtId="0" fontId="97" fillId="0" borderId="0" xfId="0" applyFont="1" applyBorder="1" applyAlignment="1">
      <alignment horizontal="center"/>
    </xf>
    <xf numFmtId="0" fontId="97" fillId="0" borderId="17" xfId="0" applyFont="1" applyBorder="1" applyAlignment="1">
      <alignment horizontal="center"/>
    </xf>
    <xf numFmtId="0" fontId="97" fillId="0" borderId="0" xfId="0" applyFont="1" applyBorder="1" applyAlignment="1">
      <alignment/>
    </xf>
    <xf numFmtId="0" fontId="4" fillId="0" borderId="16" xfId="44" applyFont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26" fillId="0" borderId="19" xfId="44" applyFont="1" applyBorder="1" applyAlignment="1">
      <alignment horizontal="left" vertical="center" wrapText="1"/>
      <protection/>
    </xf>
    <xf numFmtId="0" fontId="0" fillId="0" borderId="21" xfId="0" applyFont="1" applyBorder="1" applyAlignment="1">
      <alignment/>
    </xf>
    <xf numFmtId="0" fontId="4" fillId="0" borderId="19" xfId="44" applyFont="1" applyBorder="1" applyAlignment="1">
      <alignment horizontal="left" vertical="center" wrapText="1"/>
      <protection/>
    </xf>
    <xf numFmtId="0" fontId="0" fillId="0" borderId="21" xfId="0" applyBorder="1" applyAlignment="1">
      <alignment/>
    </xf>
    <xf numFmtId="0" fontId="27" fillId="0" borderId="19" xfId="44" applyFont="1" applyBorder="1" applyAlignment="1">
      <alignment horizontal="left" vertical="center" wrapText="1"/>
      <protection/>
    </xf>
    <xf numFmtId="0" fontId="116" fillId="0" borderId="21" xfId="0" applyFont="1" applyBorder="1" applyAlignment="1">
      <alignment/>
    </xf>
    <xf numFmtId="0" fontId="24" fillId="0" borderId="0" xfId="44" applyFont="1" applyBorder="1" applyAlignment="1">
      <alignment horizontal="center" vertical="center" wrapText="1"/>
      <protection/>
    </xf>
    <xf numFmtId="0" fontId="24" fillId="0" borderId="17" xfId="44" applyFont="1" applyBorder="1" applyAlignment="1">
      <alignment horizontal="center" vertical="center" wrapText="1"/>
      <protection/>
    </xf>
    <xf numFmtId="0" fontId="131" fillId="0" borderId="0" xfId="44" applyFont="1" applyBorder="1" applyAlignment="1">
      <alignment horizontal="center" vertical="center" wrapText="1"/>
      <protection/>
    </xf>
    <xf numFmtId="0" fontId="131" fillId="0" borderId="17" xfId="44" applyFont="1" applyBorder="1" applyAlignment="1">
      <alignment horizontal="center" vertical="center" wrapText="1"/>
      <protection/>
    </xf>
    <xf numFmtId="0" fontId="5" fillId="0" borderId="0" xfId="44" applyFont="1" applyBorder="1" applyAlignment="1">
      <alignment horizontal="center" vertical="center" wrapText="1"/>
      <protection/>
    </xf>
    <xf numFmtId="0" fontId="5" fillId="0" borderId="17" xfId="44" applyFont="1" applyBorder="1" applyAlignment="1">
      <alignment horizontal="center" vertical="center" wrapText="1"/>
      <protection/>
    </xf>
    <xf numFmtId="0" fontId="7" fillId="0" borderId="18" xfId="44" applyFont="1" applyBorder="1" applyAlignment="1">
      <alignment horizontal="center" vertical="center" wrapText="1"/>
      <protection/>
    </xf>
    <xf numFmtId="0" fontId="7" fillId="0" borderId="0" xfId="44" applyFont="1" applyBorder="1" applyAlignment="1">
      <alignment horizontal="center" vertical="center" wrapText="1"/>
      <protection/>
    </xf>
    <xf numFmtId="0" fontId="7" fillId="0" borderId="17" xfId="44" applyFont="1" applyBorder="1" applyAlignment="1">
      <alignment horizontal="center" vertical="center" wrapText="1"/>
      <protection/>
    </xf>
    <xf numFmtId="0" fontId="5" fillId="0" borderId="18" xfId="44" applyFont="1" applyBorder="1" applyAlignment="1">
      <alignment horizontal="center" vertical="center" wrapText="1"/>
      <protection/>
    </xf>
    <xf numFmtId="0" fontId="21" fillId="0" borderId="18" xfId="44" applyFont="1" applyBorder="1" applyAlignment="1">
      <alignment horizontal="center" vertical="center" wrapText="1"/>
      <protection/>
    </xf>
    <xf numFmtId="0" fontId="21" fillId="0" borderId="0" xfId="44" applyFont="1" applyBorder="1" applyAlignment="1">
      <alignment horizontal="center" vertical="center" wrapText="1"/>
      <protection/>
    </xf>
    <xf numFmtId="0" fontId="21" fillId="0" borderId="17" xfId="44" applyFont="1" applyBorder="1" applyAlignment="1">
      <alignment horizontal="center" vertical="center" wrapText="1"/>
      <protection/>
    </xf>
    <xf numFmtId="0" fontId="8" fillId="0" borderId="20" xfId="44" applyFont="1" applyBorder="1" applyAlignment="1">
      <alignment horizontal="center" vertical="center" wrapText="1"/>
      <protection/>
    </xf>
    <xf numFmtId="0" fontId="8" fillId="0" borderId="14" xfId="44" applyFont="1" applyBorder="1" applyAlignment="1">
      <alignment horizontal="center" vertical="center" wrapText="1"/>
      <protection/>
    </xf>
    <xf numFmtId="0" fontId="7" fillId="0" borderId="16" xfId="44" applyFont="1" applyBorder="1" applyAlignment="1">
      <alignment horizontal="center" vertical="center" wrapText="1"/>
      <protection/>
    </xf>
    <xf numFmtId="0" fontId="132" fillId="0" borderId="20" xfId="0" applyFont="1" applyBorder="1" applyAlignment="1">
      <alignment horizontal="center" vertical="center"/>
    </xf>
    <xf numFmtId="0" fontId="132" fillId="0" borderId="14" xfId="0" applyFont="1" applyBorder="1" applyAlignment="1">
      <alignment horizontal="center" vertical="center"/>
    </xf>
    <xf numFmtId="0" fontId="5" fillId="0" borderId="16" xfId="44" applyFont="1" applyBorder="1" applyAlignment="1">
      <alignment horizontal="center" vertical="center" wrapText="1"/>
      <protection/>
    </xf>
    <xf numFmtId="0" fontId="5" fillId="0" borderId="20" xfId="44" applyFont="1" applyBorder="1" applyAlignment="1">
      <alignment horizontal="center" vertical="center" wrapText="1"/>
      <protection/>
    </xf>
    <xf numFmtId="0" fontId="21" fillId="0" borderId="16" xfId="44" applyFont="1" applyBorder="1" applyAlignment="1">
      <alignment horizontal="center" vertical="center" wrapText="1"/>
      <protection/>
    </xf>
    <xf numFmtId="0" fontId="102" fillId="0" borderId="20" xfId="0" applyFont="1" applyBorder="1" applyAlignment="1">
      <alignment vertical="center"/>
    </xf>
    <xf numFmtId="0" fontId="21" fillId="0" borderId="20" xfId="44" applyFont="1" applyBorder="1" applyAlignment="1">
      <alignment horizontal="center" vertical="center" wrapText="1"/>
      <protection/>
    </xf>
    <xf numFmtId="0" fontId="21" fillId="0" borderId="14" xfId="44" applyFont="1" applyBorder="1" applyAlignment="1">
      <alignment horizontal="center" vertical="center" wrapText="1"/>
      <protection/>
    </xf>
    <xf numFmtId="0" fontId="5" fillId="0" borderId="12" xfId="44" applyFont="1" applyBorder="1" applyAlignment="1">
      <alignment horizontal="center" vertical="center" wrapText="1"/>
      <protection/>
    </xf>
    <xf numFmtId="0" fontId="132" fillId="0" borderId="0" xfId="0" applyFont="1" applyBorder="1" applyAlignment="1">
      <alignment horizontal="center" vertical="center"/>
    </xf>
    <xf numFmtId="0" fontId="132" fillId="0" borderId="17" xfId="0" applyFont="1" applyBorder="1" applyAlignment="1">
      <alignment horizontal="center" vertical="center"/>
    </xf>
    <xf numFmtId="0" fontId="21" fillId="0" borderId="10" xfId="44" applyFont="1" applyBorder="1" applyAlignment="1">
      <alignment horizontal="center" vertical="center" wrapText="1"/>
      <protection/>
    </xf>
    <xf numFmtId="0" fontId="102" fillId="0" borderId="23" xfId="0" applyFont="1" applyBorder="1" applyAlignment="1">
      <alignment vertical="center"/>
    </xf>
    <xf numFmtId="0" fontId="102" fillId="0" borderId="22" xfId="0" applyFont="1" applyBorder="1" applyAlignment="1">
      <alignment vertical="center"/>
    </xf>
    <xf numFmtId="0" fontId="102" fillId="0" borderId="10" xfId="0" applyFont="1" applyBorder="1" applyAlignment="1">
      <alignment horizontal="center" vertical="center"/>
    </xf>
    <xf numFmtId="0" fontId="102" fillId="0" borderId="23" xfId="0" applyFont="1" applyBorder="1" applyAlignment="1">
      <alignment horizontal="center" vertical="center"/>
    </xf>
    <xf numFmtId="0" fontId="102" fillId="0" borderId="22" xfId="0" applyFont="1" applyBorder="1" applyAlignment="1">
      <alignment horizontal="center" vertical="center"/>
    </xf>
    <xf numFmtId="0" fontId="5" fillId="0" borderId="22" xfId="44" applyFont="1" applyBorder="1" applyAlignment="1">
      <alignment horizontal="center" vertical="center" wrapText="1"/>
      <protection/>
    </xf>
    <xf numFmtId="0" fontId="5" fillId="0" borderId="11" xfId="44" applyFont="1" applyBorder="1" applyAlignment="1">
      <alignment horizontal="center" vertical="center" wrapText="1"/>
      <protection/>
    </xf>
    <xf numFmtId="0" fontId="7" fillId="0" borderId="23" xfId="44" applyFont="1" applyBorder="1" applyAlignment="1">
      <alignment horizontal="center" vertical="center" wrapText="1"/>
      <protection/>
    </xf>
    <xf numFmtId="0" fontId="132" fillId="0" borderId="23" xfId="0" applyFont="1" applyBorder="1" applyAlignment="1">
      <alignment horizontal="center" vertical="center"/>
    </xf>
    <xf numFmtId="0" fontId="132" fillId="0" borderId="22" xfId="0" applyFont="1" applyBorder="1" applyAlignment="1">
      <alignment horizontal="center" vertical="center"/>
    </xf>
    <xf numFmtId="0" fontId="5" fillId="0" borderId="10" xfId="44" applyFont="1" applyBorder="1" applyAlignment="1">
      <alignment horizontal="center" vertical="center" wrapText="1"/>
      <protection/>
    </xf>
    <xf numFmtId="0" fontId="5" fillId="0" borderId="23" xfId="44" applyFont="1" applyBorder="1" applyAlignment="1">
      <alignment horizontal="center" vertical="center" wrapText="1"/>
      <protection/>
    </xf>
    <xf numFmtId="0" fontId="21" fillId="0" borderId="23" xfId="44" applyFont="1" applyBorder="1" applyAlignment="1">
      <alignment horizontal="center" vertical="center" wrapText="1"/>
      <protection/>
    </xf>
    <xf numFmtId="0" fontId="21" fillId="0" borderId="22" xfId="44" applyFont="1" applyBorder="1" applyAlignment="1">
      <alignment horizontal="center" vertical="center" wrapText="1"/>
      <protection/>
    </xf>
    <xf numFmtId="0" fontId="102" fillId="0" borderId="0" xfId="0" applyFont="1" applyBorder="1" applyAlignment="1">
      <alignment vertical="center"/>
    </xf>
    <xf numFmtId="0" fontId="0" fillId="0" borderId="20" xfId="0" applyBorder="1" applyAlignment="1">
      <alignment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เครื่องหมายจุลภาค 2" xfId="36"/>
    <cellStyle name="เครื่องหมายจุลภาค 3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" xfId="44"/>
    <cellStyle name="ปกติ 3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7"/>
  <sheetViews>
    <sheetView tabSelected="1" zoomScale="150" zoomScaleNormal="150" zoomScaleSheetLayoutView="140" zoomScalePageLayoutView="0" workbookViewId="0" topLeftCell="A73">
      <selection activeCell="Q59" sqref="Q59"/>
    </sheetView>
  </sheetViews>
  <sheetFormatPr defaultColWidth="9.140625" defaultRowHeight="21" customHeight="1"/>
  <cols>
    <col min="1" max="1" width="2.28125" style="625" customWidth="1"/>
    <col min="2" max="2" width="25.28125" style="626" customWidth="1"/>
    <col min="3" max="3" width="14.57421875" style="626" customWidth="1"/>
    <col min="4" max="4" width="3.8515625" style="627" customWidth="1"/>
    <col min="5" max="5" width="4.28125" style="628" customWidth="1"/>
    <col min="6" max="6" width="7.28125" style="629" customWidth="1"/>
    <col min="7" max="9" width="3.421875" style="627" customWidth="1"/>
    <col min="10" max="12" width="3.421875" style="628" customWidth="1"/>
    <col min="13" max="18" width="6.7109375" style="508" customWidth="1"/>
    <col min="19" max="19" width="8.7109375" style="428" customWidth="1"/>
    <col min="20" max="20" width="10.28125" style="1" bestFit="1" customWidth="1"/>
    <col min="21" max="21" width="9.140625" style="1" bestFit="1" customWidth="1"/>
    <col min="22" max="16384" width="9.00390625" style="1" customWidth="1"/>
  </cols>
  <sheetData>
    <row r="1" spans="1:19" ht="21" customHeight="1">
      <c r="A1" s="749" t="s">
        <v>0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49"/>
      <c r="P1" s="749"/>
      <c r="Q1" s="749"/>
      <c r="R1" s="749"/>
      <c r="S1" s="722">
        <v>20</v>
      </c>
    </row>
    <row r="2" spans="1:18" ht="18.75" customHeight="1">
      <c r="A2" s="750" t="s">
        <v>1</v>
      </c>
      <c r="B2" s="750"/>
      <c r="C2" s="751"/>
      <c r="D2" s="751"/>
      <c r="E2" s="750"/>
      <c r="F2" s="750"/>
      <c r="G2" s="750"/>
      <c r="H2" s="750"/>
      <c r="I2" s="750"/>
      <c r="J2" s="750"/>
      <c r="K2" s="750"/>
      <c r="L2" s="750"/>
      <c r="M2" s="751"/>
      <c r="N2" s="751"/>
      <c r="O2" s="751"/>
      <c r="P2" s="751"/>
      <c r="Q2" s="751"/>
      <c r="R2" s="751"/>
    </row>
    <row r="3" spans="1:19" ht="17.25" customHeight="1">
      <c r="A3" s="510"/>
      <c r="B3" s="511"/>
      <c r="C3" s="512"/>
      <c r="D3" s="513" t="s">
        <v>3</v>
      </c>
      <c r="E3" s="738" t="s">
        <v>20</v>
      </c>
      <c r="F3" s="752"/>
      <c r="G3" s="737" t="s">
        <v>24</v>
      </c>
      <c r="H3" s="753"/>
      <c r="I3" s="754"/>
      <c r="J3" s="736" t="s">
        <v>17</v>
      </c>
      <c r="K3" s="737"/>
      <c r="L3" s="738"/>
      <c r="M3" s="736" t="s">
        <v>4</v>
      </c>
      <c r="N3" s="755"/>
      <c r="O3" s="755"/>
      <c r="P3" s="736" t="s">
        <v>5</v>
      </c>
      <c r="Q3" s="737"/>
      <c r="R3" s="738"/>
      <c r="S3" s="48" t="s">
        <v>40</v>
      </c>
    </row>
    <row r="4" spans="1:19" ht="17.25" customHeight="1">
      <c r="A4" s="514" t="s">
        <v>2</v>
      </c>
      <c r="B4" s="465" t="s">
        <v>121</v>
      </c>
      <c r="C4" s="514" t="s">
        <v>120</v>
      </c>
      <c r="D4" s="515" t="s">
        <v>6</v>
      </c>
      <c r="E4" s="739" t="s">
        <v>19</v>
      </c>
      <c r="F4" s="740"/>
      <c r="G4" s="741" t="s">
        <v>25</v>
      </c>
      <c r="H4" s="739"/>
      <c r="I4" s="740"/>
      <c r="J4" s="741" t="s">
        <v>18</v>
      </c>
      <c r="K4" s="739"/>
      <c r="L4" s="740"/>
      <c r="M4" s="463"/>
      <c r="N4" s="464"/>
      <c r="O4" s="464"/>
      <c r="P4" s="465"/>
      <c r="Q4" s="463"/>
      <c r="R4" s="466"/>
      <c r="S4" s="324"/>
    </row>
    <row r="5" spans="1:19" ht="17.25" customHeight="1">
      <c r="A5" s="516"/>
      <c r="B5" s="517"/>
      <c r="C5" s="518"/>
      <c r="D5" s="519"/>
      <c r="E5" s="742"/>
      <c r="F5" s="743"/>
      <c r="G5" s="744" t="s">
        <v>26</v>
      </c>
      <c r="H5" s="745"/>
      <c r="I5" s="746"/>
      <c r="J5" s="744"/>
      <c r="K5" s="742"/>
      <c r="L5" s="742"/>
      <c r="M5" s="744"/>
      <c r="N5" s="747"/>
      <c r="O5" s="748"/>
      <c r="P5" s="744"/>
      <c r="Q5" s="747"/>
      <c r="R5" s="748"/>
      <c r="S5" s="324"/>
    </row>
    <row r="6" spans="1:19" ht="17.25" customHeight="1">
      <c r="A6" s="516"/>
      <c r="B6" s="521"/>
      <c r="C6" s="522"/>
      <c r="D6" s="523"/>
      <c r="E6" s="711" t="s">
        <v>7</v>
      </c>
      <c r="F6" s="696" t="s">
        <v>8</v>
      </c>
      <c r="G6" s="695">
        <v>2561</v>
      </c>
      <c r="H6" s="695">
        <v>2562</v>
      </c>
      <c r="I6" s="695">
        <v>2563</v>
      </c>
      <c r="J6" s="695">
        <v>2561</v>
      </c>
      <c r="K6" s="695">
        <v>2562</v>
      </c>
      <c r="L6" s="695">
        <v>2563</v>
      </c>
      <c r="M6" s="493">
        <v>2561</v>
      </c>
      <c r="N6" s="493">
        <v>2562</v>
      </c>
      <c r="O6" s="493">
        <v>2563</v>
      </c>
      <c r="P6" s="493">
        <v>2561</v>
      </c>
      <c r="Q6" s="493">
        <v>2562</v>
      </c>
      <c r="R6" s="493">
        <v>2563</v>
      </c>
      <c r="S6" s="430"/>
    </row>
    <row r="7" spans="1:19" ht="18" customHeight="1">
      <c r="A7" s="467">
        <v>1</v>
      </c>
      <c r="B7" s="524" t="s">
        <v>141</v>
      </c>
      <c r="C7" s="514" t="s">
        <v>122</v>
      </c>
      <c r="D7" s="525">
        <v>1</v>
      </c>
      <c r="E7" s="467">
        <v>1</v>
      </c>
      <c r="F7" s="432">
        <v>597120</v>
      </c>
      <c r="G7" s="522">
        <v>1</v>
      </c>
      <c r="H7" s="522">
        <v>1</v>
      </c>
      <c r="I7" s="522">
        <v>1</v>
      </c>
      <c r="J7" s="467" t="s">
        <v>9</v>
      </c>
      <c r="K7" s="467" t="s">
        <v>9</v>
      </c>
      <c r="L7" s="467" t="s">
        <v>9</v>
      </c>
      <c r="M7" s="431">
        <v>16440</v>
      </c>
      <c r="N7" s="432">
        <v>16440</v>
      </c>
      <c r="O7" s="431">
        <v>16560</v>
      </c>
      <c r="P7" s="431">
        <f>F7+M7</f>
        <v>613560</v>
      </c>
      <c r="Q7" s="431">
        <f>P7+N7</f>
        <v>630000</v>
      </c>
      <c r="R7" s="431">
        <f>Q7+O7</f>
        <v>646560</v>
      </c>
      <c r="S7" s="430"/>
    </row>
    <row r="8" spans="1:19" ht="18" customHeight="1">
      <c r="A8" s="467">
        <v>2</v>
      </c>
      <c r="B8" s="524" t="s">
        <v>142</v>
      </c>
      <c r="C8" s="510" t="s">
        <v>123</v>
      </c>
      <c r="D8" s="467">
        <v>1</v>
      </c>
      <c r="E8" s="467">
        <v>1</v>
      </c>
      <c r="F8" s="432">
        <v>384720</v>
      </c>
      <c r="G8" s="522">
        <v>1</v>
      </c>
      <c r="H8" s="522">
        <v>1</v>
      </c>
      <c r="I8" s="522">
        <v>1</v>
      </c>
      <c r="J8" s="467" t="s">
        <v>9</v>
      </c>
      <c r="K8" s="467" t="s">
        <v>9</v>
      </c>
      <c r="L8" s="467" t="s">
        <v>9</v>
      </c>
      <c r="M8" s="431">
        <v>13440</v>
      </c>
      <c r="N8" s="431">
        <v>13320</v>
      </c>
      <c r="O8" s="431">
        <v>13080</v>
      </c>
      <c r="P8" s="431">
        <f>F8+M8</f>
        <v>398160</v>
      </c>
      <c r="Q8" s="431">
        <f>P8+N8</f>
        <v>411480</v>
      </c>
      <c r="R8" s="431">
        <f>Q8+O8</f>
        <v>424560</v>
      </c>
      <c r="S8" s="430"/>
    </row>
    <row r="9" spans="1:19" ht="15.75" customHeight="1">
      <c r="A9" s="525"/>
      <c r="B9" s="526" t="s">
        <v>10</v>
      </c>
      <c r="C9" s="526"/>
      <c r="D9" s="467"/>
      <c r="E9" s="467"/>
      <c r="F9" s="443"/>
      <c r="G9" s="522"/>
      <c r="H9" s="522"/>
      <c r="I9" s="522"/>
      <c r="J9" s="467"/>
      <c r="K9" s="467"/>
      <c r="L9" s="467"/>
      <c r="M9" s="468"/>
      <c r="N9" s="468"/>
      <c r="O9" s="468"/>
      <c r="P9" s="431"/>
      <c r="Q9" s="431"/>
      <c r="R9" s="431"/>
      <c r="S9" s="24"/>
    </row>
    <row r="10" spans="1:19" ht="15.75" customHeight="1">
      <c r="A10" s="510"/>
      <c r="B10" s="527" t="s">
        <v>16</v>
      </c>
      <c r="C10" s="527"/>
      <c r="D10" s="467"/>
      <c r="E10" s="467"/>
      <c r="F10" s="443"/>
      <c r="G10" s="522"/>
      <c r="H10" s="522"/>
      <c r="I10" s="522"/>
      <c r="J10" s="467"/>
      <c r="K10" s="467"/>
      <c r="L10" s="467"/>
      <c r="M10" s="468"/>
      <c r="N10" s="468"/>
      <c r="O10" s="468"/>
      <c r="P10" s="431"/>
      <c r="Q10" s="431"/>
      <c r="R10" s="431"/>
      <c r="S10" s="24"/>
    </row>
    <row r="11" spans="1:19" ht="18.75" customHeight="1">
      <c r="A11" s="467">
        <v>3</v>
      </c>
      <c r="B11" s="528" t="s">
        <v>139</v>
      </c>
      <c r="C11" s="529" t="s">
        <v>61</v>
      </c>
      <c r="D11" s="467">
        <v>1</v>
      </c>
      <c r="E11" s="467">
        <v>1</v>
      </c>
      <c r="F11" s="432">
        <v>384720</v>
      </c>
      <c r="G11" s="522">
        <v>1</v>
      </c>
      <c r="H11" s="522">
        <v>1</v>
      </c>
      <c r="I11" s="522">
        <v>1</v>
      </c>
      <c r="J11" s="467" t="s">
        <v>9</v>
      </c>
      <c r="K11" s="467" t="s">
        <v>9</v>
      </c>
      <c r="L11" s="530" t="s">
        <v>9</v>
      </c>
      <c r="M11" s="469">
        <v>13440</v>
      </c>
      <c r="N11" s="431">
        <v>13320</v>
      </c>
      <c r="O11" s="469">
        <v>13080</v>
      </c>
      <c r="P11" s="431">
        <f aca="true" t="shared" si="0" ref="P11:P17">F11+M11</f>
        <v>398160</v>
      </c>
      <c r="Q11" s="431">
        <f aca="true" t="shared" si="1" ref="Q11:R17">P11+N11</f>
        <v>411480</v>
      </c>
      <c r="R11" s="431">
        <f t="shared" si="1"/>
        <v>424560</v>
      </c>
      <c r="S11" s="24"/>
    </row>
    <row r="12" spans="1:19" ht="18" customHeight="1">
      <c r="A12" s="529">
        <v>4</v>
      </c>
      <c r="B12" s="531" t="s">
        <v>140</v>
      </c>
      <c r="C12" s="529" t="s">
        <v>61</v>
      </c>
      <c r="D12" s="467">
        <v>1</v>
      </c>
      <c r="E12" s="467">
        <v>1</v>
      </c>
      <c r="F12" s="447">
        <v>323640</v>
      </c>
      <c r="G12" s="522">
        <v>1</v>
      </c>
      <c r="H12" s="522">
        <v>1</v>
      </c>
      <c r="I12" s="522">
        <v>1</v>
      </c>
      <c r="J12" s="467" t="s">
        <v>9</v>
      </c>
      <c r="K12" s="467" t="s">
        <v>9</v>
      </c>
      <c r="L12" s="467" t="s">
        <v>9</v>
      </c>
      <c r="M12" s="446">
        <v>11880</v>
      </c>
      <c r="N12" s="431">
        <v>12240</v>
      </c>
      <c r="O12" s="446">
        <v>12960</v>
      </c>
      <c r="P12" s="431">
        <f t="shared" si="0"/>
        <v>335520</v>
      </c>
      <c r="Q12" s="431">
        <f t="shared" si="1"/>
        <v>347760</v>
      </c>
      <c r="R12" s="431">
        <f t="shared" si="1"/>
        <v>360720</v>
      </c>
      <c r="S12" s="24"/>
    </row>
    <row r="13" spans="1:19" ht="18" customHeight="1">
      <c r="A13" s="532">
        <v>5</v>
      </c>
      <c r="B13" s="533" t="s">
        <v>130</v>
      </c>
      <c r="C13" s="534" t="s">
        <v>127</v>
      </c>
      <c r="D13" s="535">
        <v>1</v>
      </c>
      <c r="E13" s="536">
        <v>1</v>
      </c>
      <c r="F13" s="537">
        <v>293880</v>
      </c>
      <c r="G13" s="522">
        <v>1</v>
      </c>
      <c r="H13" s="522">
        <v>1</v>
      </c>
      <c r="I13" s="522">
        <v>1</v>
      </c>
      <c r="J13" s="538" t="s">
        <v>9</v>
      </c>
      <c r="K13" s="538" t="s">
        <v>9</v>
      </c>
      <c r="L13" s="538" t="s">
        <v>9</v>
      </c>
      <c r="M13" s="470">
        <v>11760</v>
      </c>
      <c r="N13" s="470">
        <v>11880</v>
      </c>
      <c r="O13" s="470">
        <v>12240</v>
      </c>
      <c r="P13" s="431">
        <f t="shared" si="0"/>
        <v>305640</v>
      </c>
      <c r="Q13" s="431">
        <f t="shared" si="1"/>
        <v>317520</v>
      </c>
      <c r="R13" s="431">
        <f t="shared" si="1"/>
        <v>329760</v>
      </c>
      <c r="S13" s="433"/>
    </row>
    <row r="14" spans="1:20" ht="18" customHeight="1">
      <c r="A14" s="467">
        <v>6</v>
      </c>
      <c r="B14" s="524" t="s">
        <v>129</v>
      </c>
      <c r="C14" s="532" t="s">
        <v>127</v>
      </c>
      <c r="D14" s="539">
        <v>1</v>
      </c>
      <c r="E14" s="529">
        <v>1</v>
      </c>
      <c r="F14" s="540">
        <v>456720</v>
      </c>
      <c r="G14" s="522">
        <v>1</v>
      </c>
      <c r="H14" s="522">
        <v>1</v>
      </c>
      <c r="I14" s="522">
        <v>1</v>
      </c>
      <c r="J14" s="529" t="s">
        <v>9</v>
      </c>
      <c r="K14" s="529" t="s">
        <v>9</v>
      </c>
      <c r="L14" s="529" t="s">
        <v>9</v>
      </c>
      <c r="M14" s="472">
        <v>13440</v>
      </c>
      <c r="N14" s="431">
        <v>13080</v>
      </c>
      <c r="O14" s="473">
        <v>13080</v>
      </c>
      <c r="P14" s="431">
        <f t="shared" si="0"/>
        <v>470160</v>
      </c>
      <c r="Q14" s="431">
        <f t="shared" si="1"/>
        <v>483240</v>
      </c>
      <c r="R14" s="431">
        <f t="shared" si="1"/>
        <v>496320</v>
      </c>
      <c r="S14" s="434"/>
      <c r="T14" s="19"/>
    </row>
    <row r="15" spans="1:19" ht="18" customHeight="1">
      <c r="A15" s="510">
        <v>7</v>
      </c>
      <c r="B15" s="533" t="s">
        <v>77</v>
      </c>
      <c r="C15" s="541" t="s">
        <v>128</v>
      </c>
      <c r="D15" s="539">
        <v>1</v>
      </c>
      <c r="E15" s="529">
        <v>1</v>
      </c>
      <c r="F15" s="485">
        <v>249360</v>
      </c>
      <c r="G15" s="522">
        <v>1</v>
      </c>
      <c r="H15" s="522">
        <v>1</v>
      </c>
      <c r="I15" s="522">
        <v>1</v>
      </c>
      <c r="J15" s="530" t="s">
        <v>9</v>
      </c>
      <c r="K15" s="444" t="s">
        <v>9</v>
      </c>
      <c r="L15" s="444" t="s">
        <v>9</v>
      </c>
      <c r="M15" s="437">
        <v>10080</v>
      </c>
      <c r="N15" s="431">
        <v>10440</v>
      </c>
      <c r="O15" s="473">
        <v>10560</v>
      </c>
      <c r="P15" s="431">
        <f t="shared" si="0"/>
        <v>259440</v>
      </c>
      <c r="Q15" s="431">
        <f t="shared" si="1"/>
        <v>269880</v>
      </c>
      <c r="R15" s="431">
        <f t="shared" si="1"/>
        <v>280440</v>
      </c>
      <c r="S15" s="433"/>
    </row>
    <row r="16" spans="1:19" ht="18" customHeight="1">
      <c r="A16" s="510">
        <v>8</v>
      </c>
      <c r="B16" s="533" t="s">
        <v>86</v>
      </c>
      <c r="C16" s="541" t="s">
        <v>128</v>
      </c>
      <c r="D16" s="539">
        <v>1</v>
      </c>
      <c r="E16" s="529">
        <v>1</v>
      </c>
      <c r="F16" s="485">
        <v>225720</v>
      </c>
      <c r="G16" s="522">
        <v>1</v>
      </c>
      <c r="H16" s="522">
        <v>1</v>
      </c>
      <c r="I16" s="522">
        <v>1</v>
      </c>
      <c r="J16" s="530" t="s">
        <v>9</v>
      </c>
      <c r="K16" s="529" t="s">
        <v>9</v>
      </c>
      <c r="L16" s="529" t="s">
        <v>9</v>
      </c>
      <c r="M16" s="437">
        <v>9240</v>
      </c>
      <c r="N16" s="431">
        <v>9360</v>
      </c>
      <c r="O16" s="473">
        <v>9960</v>
      </c>
      <c r="P16" s="431">
        <f t="shared" si="0"/>
        <v>234960</v>
      </c>
      <c r="Q16" s="431">
        <f t="shared" si="1"/>
        <v>244320</v>
      </c>
      <c r="R16" s="431">
        <f t="shared" si="1"/>
        <v>254280</v>
      </c>
      <c r="S16" s="24"/>
    </row>
    <row r="17" spans="1:19" ht="17.25" customHeight="1">
      <c r="A17" s="544">
        <v>9</v>
      </c>
      <c r="B17" s="566" t="s">
        <v>78</v>
      </c>
      <c r="C17" s="529" t="s">
        <v>128</v>
      </c>
      <c r="D17" s="542">
        <v>1</v>
      </c>
      <c r="E17" s="467">
        <v>1</v>
      </c>
      <c r="F17" s="485">
        <v>296760</v>
      </c>
      <c r="G17" s="522">
        <v>1</v>
      </c>
      <c r="H17" s="522">
        <v>1</v>
      </c>
      <c r="I17" s="522">
        <v>1</v>
      </c>
      <c r="J17" s="530" t="s">
        <v>9</v>
      </c>
      <c r="K17" s="467" t="s">
        <v>9</v>
      </c>
      <c r="L17" s="467" t="s">
        <v>9</v>
      </c>
      <c r="M17" s="431">
        <v>11160</v>
      </c>
      <c r="N17" s="431">
        <v>11040</v>
      </c>
      <c r="O17" s="431">
        <v>10920</v>
      </c>
      <c r="P17" s="431">
        <f t="shared" si="0"/>
        <v>307920</v>
      </c>
      <c r="Q17" s="431">
        <f t="shared" si="1"/>
        <v>318960</v>
      </c>
      <c r="R17" s="431">
        <f t="shared" si="1"/>
        <v>329880</v>
      </c>
      <c r="S17" s="435"/>
    </row>
    <row r="18" spans="1:19" s="26" customFormat="1" ht="15.75" customHeight="1">
      <c r="A18" s="525"/>
      <c r="B18" s="543" t="s">
        <v>12</v>
      </c>
      <c r="C18" s="543"/>
      <c r="D18" s="467"/>
      <c r="E18" s="544"/>
      <c r="F18" s="446"/>
      <c r="G18" s="522"/>
      <c r="H18" s="522"/>
      <c r="I18" s="522"/>
      <c r="J18" s="474"/>
      <c r="K18" s="474"/>
      <c r="L18" s="474"/>
      <c r="M18" s="474"/>
      <c r="N18" s="474"/>
      <c r="O18" s="474"/>
      <c r="P18" s="474"/>
      <c r="Q18" s="474"/>
      <c r="R18" s="474"/>
      <c r="S18" s="436"/>
    </row>
    <row r="19" spans="1:19" s="652" customFormat="1" ht="17.25" customHeight="1">
      <c r="A19" s="538">
        <v>10</v>
      </c>
      <c r="B19" s="531" t="s">
        <v>95</v>
      </c>
      <c r="C19" s="531"/>
      <c r="D19" s="529">
        <v>1</v>
      </c>
      <c r="E19" s="648">
        <v>1</v>
      </c>
      <c r="F19" s="649">
        <f>18480*12</f>
        <v>221760</v>
      </c>
      <c r="G19" s="650">
        <v>1</v>
      </c>
      <c r="H19" s="650">
        <v>1</v>
      </c>
      <c r="I19" s="650">
        <v>1</v>
      </c>
      <c r="J19" s="444" t="s">
        <v>9</v>
      </c>
      <c r="K19" s="529" t="s">
        <v>9</v>
      </c>
      <c r="L19" s="529" t="s">
        <v>9</v>
      </c>
      <c r="M19" s="456" t="s">
        <v>9</v>
      </c>
      <c r="N19" s="456" t="s">
        <v>9</v>
      </c>
      <c r="O19" s="456" t="s">
        <v>9</v>
      </c>
      <c r="P19" s="456" t="s">
        <v>9</v>
      </c>
      <c r="Q19" s="456" t="s">
        <v>9</v>
      </c>
      <c r="R19" s="456" t="s">
        <v>9</v>
      </c>
      <c r="S19" s="651"/>
    </row>
    <row r="20" spans="1:19" s="19" customFormat="1" ht="17.25" customHeight="1">
      <c r="A20" s="529">
        <v>11</v>
      </c>
      <c r="B20" s="531" t="s">
        <v>95</v>
      </c>
      <c r="C20" s="531"/>
      <c r="D20" s="529">
        <v>1</v>
      </c>
      <c r="E20" s="529">
        <v>1</v>
      </c>
      <c r="F20" s="649">
        <f>18480*12</f>
        <v>221760</v>
      </c>
      <c r="G20" s="650">
        <v>1</v>
      </c>
      <c r="H20" s="650">
        <v>1</v>
      </c>
      <c r="I20" s="650">
        <v>1</v>
      </c>
      <c r="J20" s="456" t="s">
        <v>9</v>
      </c>
      <c r="K20" s="456" t="s">
        <v>9</v>
      </c>
      <c r="L20" s="456" t="s">
        <v>9</v>
      </c>
      <c r="M20" s="456" t="s">
        <v>9</v>
      </c>
      <c r="N20" s="456" t="s">
        <v>9</v>
      </c>
      <c r="O20" s="456" t="s">
        <v>9</v>
      </c>
      <c r="P20" s="456" t="s">
        <v>9</v>
      </c>
      <c r="Q20" s="456" t="s">
        <v>9</v>
      </c>
      <c r="R20" s="456" t="s">
        <v>9</v>
      </c>
      <c r="S20" s="435"/>
    </row>
    <row r="21" spans="1:19" ht="17.25" customHeight="1">
      <c r="A21" s="525"/>
      <c r="B21" s="545" t="s">
        <v>15</v>
      </c>
      <c r="C21" s="545"/>
      <c r="D21" s="546"/>
      <c r="E21" s="547"/>
      <c r="F21" s="548"/>
      <c r="G21" s="522"/>
      <c r="H21" s="522"/>
      <c r="I21" s="522"/>
      <c r="J21" s="549"/>
      <c r="K21" s="550"/>
      <c r="L21" s="550"/>
      <c r="M21" s="475"/>
      <c r="N21" s="476"/>
      <c r="O21" s="477"/>
      <c r="P21" s="478"/>
      <c r="Q21" s="478"/>
      <c r="R21" s="478"/>
      <c r="S21" s="24"/>
    </row>
    <row r="22" spans="1:19" ht="18" customHeight="1">
      <c r="A22" s="467">
        <v>12</v>
      </c>
      <c r="B22" s="551" t="s">
        <v>148</v>
      </c>
      <c r="C22" s="545"/>
      <c r="D22" s="510">
        <v>1</v>
      </c>
      <c r="E22" s="510">
        <v>0</v>
      </c>
      <c r="F22" s="467">
        <v>0</v>
      </c>
      <c r="G22" s="522">
        <v>-1</v>
      </c>
      <c r="H22" s="456" t="s">
        <v>9</v>
      </c>
      <c r="I22" s="456" t="s">
        <v>9</v>
      </c>
      <c r="J22" s="522">
        <v>-1</v>
      </c>
      <c r="K22" s="456" t="s">
        <v>9</v>
      </c>
      <c r="L22" s="456" t="s">
        <v>9</v>
      </c>
      <c r="M22" s="510">
        <v>0</v>
      </c>
      <c r="N22" s="467">
        <v>0</v>
      </c>
      <c r="O22" s="467">
        <v>0</v>
      </c>
      <c r="P22" s="431">
        <f aca="true" t="shared" si="2" ref="P22:P27">F22+M22</f>
        <v>0</v>
      </c>
      <c r="Q22" s="431">
        <f>P22+N22</f>
        <v>0</v>
      </c>
      <c r="R22" s="431">
        <f>Q22+O22</f>
        <v>0</v>
      </c>
      <c r="S22" s="712" t="s">
        <v>101</v>
      </c>
    </row>
    <row r="23" spans="1:19" ht="15.75" customHeight="1">
      <c r="A23" s="467">
        <v>13</v>
      </c>
      <c r="B23" s="551" t="s">
        <v>114</v>
      </c>
      <c r="C23" s="551"/>
      <c r="D23" s="467">
        <v>1</v>
      </c>
      <c r="E23" s="467">
        <v>1</v>
      </c>
      <c r="F23" s="440">
        <f>13000*12</f>
        <v>156000</v>
      </c>
      <c r="G23" s="522">
        <v>1</v>
      </c>
      <c r="H23" s="522">
        <v>1</v>
      </c>
      <c r="I23" s="522">
        <v>1</v>
      </c>
      <c r="J23" s="488" t="s">
        <v>9</v>
      </c>
      <c r="K23" s="488" t="s">
        <v>9</v>
      </c>
      <c r="L23" s="488" t="s">
        <v>9</v>
      </c>
      <c r="M23" s="437">
        <v>6240</v>
      </c>
      <c r="N23" s="438">
        <v>6480</v>
      </c>
      <c r="O23" s="439">
        <v>6840</v>
      </c>
      <c r="P23" s="431">
        <f t="shared" si="2"/>
        <v>162240</v>
      </c>
      <c r="Q23" s="431">
        <f aca="true" t="shared" si="3" ref="Q23:R27">P23+N23</f>
        <v>168720</v>
      </c>
      <c r="R23" s="431">
        <f t="shared" si="3"/>
        <v>175560</v>
      </c>
      <c r="S23" s="14"/>
    </row>
    <row r="24" spans="1:19" ht="15.75" customHeight="1">
      <c r="A24" s="467">
        <v>14</v>
      </c>
      <c r="B24" s="551" t="s">
        <v>30</v>
      </c>
      <c r="C24" s="551"/>
      <c r="D24" s="467">
        <v>1</v>
      </c>
      <c r="E24" s="467">
        <v>1</v>
      </c>
      <c r="F24" s="440">
        <f>13000*12</f>
        <v>156000</v>
      </c>
      <c r="G24" s="552">
        <v>1</v>
      </c>
      <c r="H24" s="552">
        <v>1</v>
      </c>
      <c r="I24" s="552">
        <v>1</v>
      </c>
      <c r="J24" s="488" t="s">
        <v>9</v>
      </c>
      <c r="K24" s="488" t="s">
        <v>9</v>
      </c>
      <c r="L24" s="488" t="s">
        <v>9</v>
      </c>
      <c r="M24" s="437">
        <v>6240</v>
      </c>
      <c r="N24" s="438">
        <v>6480</v>
      </c>
      <c r="O24" s="439">
        <v>6840</v>
      </c>
      <c r="P24" s="431">
        <f t="shared" si="2"/>
        <v>162240</v>
      </c>
      <c r="Q24" s="431">
        <f t="shared" si="3"/>
        <v>168720</v>
      </c>
      <c r="R24" s="431">
        <f t="shared" si="3"/>
        <v>175560</v>
      </c>
      <c r="S24" s="24"/>
    </row>
    <row r="25" spans="1:19" ht="15.75" customHeight="1">
      <c r="A25" s="467">
        <v>15</v>
      </c>
      <c r="B25" s="551" t="s">
        <v>30</v>
      </c>
      <c r="C25" s="551"/>
      <c r="D25" s="467">
        <v>1</v>
      </c>
      <c r="E25" s="467">
        <v>1</v>
      </c>
      <c r="F25" s="440">
        <f>11990*12</f>
        <v>143880</v>
      </c>
      <c r="G25" s="552">
        <v>1</v>
      </c>
      <c r="H25" s="552">
        <v>1</v>
      </c>
      <c r="I25" s="552">
        <v>1</v>
      </c>
      <c r="J25" s="488" t="s">
        <v>9</v>
      </c>
      <c r="K25" s="488" t="s">
        <v>9</v>
      </c>
      <c r="L25" s="488" t="s">
        <v>9</v>
      </c>
      <c r="M25" s="472">
        <v>5760</v>
      </c>
      <c r="N25" s="438">
        <v>6000</v>
      </c>
      <c r="O25" s="439">
        <v>6240</v>
      </c>
      <c r="P25" s="431">
        <f t="shared" si="2"/>
        <v>149640</v>
      </c>
      <c r="Q25" s="431">
        <f t="shared" si="3"/>
        <v>155640</v>
      </c>
      <c r="R25" s="431">
        <f t="shared" si="3"/>
        <v>161880</v>
      </c>
      <c r="S25" s="24"/>
    </row>
    <row r="26" spans="1:19" ht="15.75" customHeight="1">
      <c r="A26" s="467">
        <v>16</v>
      </c>
      <c r="B26" s="551" t="s">
        <v>115</v>
      </c>
      <c r="C26" s="551"/>
      <c r="D26" s="467">
        <v>1</v>
      </c>
      <c r="E26" s="467">
        <v>1</v>
      </c>
      <c r="F26" s="440">
        <f>11990*12</f>
        <v>143880</v>
      </c>
      <c r="G26" s="552">
        <v>1</v>
      </c>
      <c r="H26" s="552">
        <v>1</v>
      </c>
      <c r="I26" s="552">
        <v>1</v>
      </c>
      <c r="J26" s="488" t="s">
        <v>9</v>
      </c>
      <c r="K26" s="488" t="s">
        <v>9</v>
      </c>
      <c r="L26" s="488" t="s">
        <v>9</v>
      </c>
      <c r="M26" s="472">
        <v>5760</v>
      </c>
      <c r="N26" s="438">
        <v>6000</v>
      </c>
      <c r="O26" s="439">
        <v>6240</v>
      </c>
      <c r="P26" s="431">
        <f t="shared" si="2"/>
        <v>149640</v>
      </c>
      <c r="Q26" s="431">
        <f t="shared" si="3"/>
        <v>155640</v>
      </c>
      <c r="R26" s="431">
        <f t="shared" si="3"/>
        <v>161880</v>
      </c>
      <c r="S26" s="24"/>
    </row>
    <row r="27" spans="1:19" ht="15.75" customHeight="1">
      <c r="A27" s="510">
        <v>17</v>
      </c>
      <c r="B27" s="583" t="s">
        <v>115</v>
      </c>
      <c r="C27" s="583"/>
      <c r="D27" s="510">
        <v>1</v>
      </c>
      <c r="E27" s="510">
        <v>1</v>
      </c>
      <c r="F27" s="479">
        <f>11990*12</f>
        <v>143880</v>
      </c>
      <c r="G27" s="512">
        <v>1</v>
      </c>
      <c r="H27" s="512">
        <v>1</v>
      </c>
      <c r="I27" s="512">
        <v>1</v>
      </c>
      <c r="J27" s="646" t="s">
        <v>9</v>
      </c>
      <c r="K27" s="646" t="s">
        <v>9</v>
      </c>
      <c r="L27" s="646" t="s">
        <v>9</v>
      </c>
      <c r="M27" s="654">
        <v>5760</v>
      </c>
      <c r="N27" s="560">
        <v>6000</v>
      </c>
      <c r="O27" s="432">
        <v>6240</v>
      </c>
      <c r="P27" s="431">
        <f t="shared" si="2"/>
        <v>149640</v>
      </c>
      <c r="Q27" s="431">
        <f t="shared" si="3"/>
        <v>155640</v>
      </c>
      <c r="R27" s="431">
        <f t="shared" si="3"/>
        <v>161880</v>
      </c>
      <c r="S27" s="460"/>
    </row>
    <row r="28" spans="1:19" ht="15.75" customHeight="1">
      <c r="A28" s="461"/>
      <c r="B28" s="639"/>
      <c r="C28" s="639"/>
      <c r="D28" s="461"/>
      <c r="E28" s="461"/>
      <c r="F28" s="713"/>
      <c r="G28" s="640"/>
      <c r="H28" s="640"/>
      <c r="I28" s="640"/>
      <c r="J28" s="653"/>
      <c r="K28" s="653"/>
      <c r="L28" s="653"/>
      <c r="M28" s="656"/>
      <c r="N28" s="714"/>
      <c r="O28" s="715"/>
      <c r="P28" s="641"/>
      <c r="Q28" s="641"/>
      <c r="R28" s="641"/>
      <c r="S28" s="449"/>
    </row>
    <row r="29" spans="1:19" ht="15.75" customHeight="1">
      <c r="A29" s="706"/>
      <c r="B29" s="684"/>
      <c r="C29" s="684"/>
      <c r="D29" s="706"/>
      <c r="E29" s="706"/>
      <c r="F29" s="716"/>
      <c r="G29" s="686"/>
      <c r="H29" s="686"/>
      <c r="I29" s="686"/>
      <c r="J29" s="687"/>
      <c r="K29" s="687"/>
      <c r="L29" s="687"/>
      <c r="M29" s="717"/>
      <c r="N29" s="718"/>
      <c r="O29" s="719"/>
      <c r="P29" s="688"/>
      <c r="Q29" s="716"/>
      <c r="R29" s="716"/>
      <c r="S29" s="721">
        <v>21</v>
      </c>
    </row>
    <row r="30" spans="1:19" ht="18.75" customHeight="1">
      <c r="A30" s="510"/>
      <c r="B30" s="511"/>
      <c r="C30" s="512"/>
      <c r="D30" s="513" t="s">
        <v>3</v>
      </c>
      <c r="E30" s="738" t="s">
        <v>20</v>
      </c>
      <c r="F30" s="752"/>
      <c r="G30" s="737" t="s">
        <v>24</v>
      </c>
      <c r="H30" s="753"/>
      <c r="I30" s="754"/>
      <c r="J30" s="736" t="s">
        <v>17</v>
      </c>
      <c r="K30" s="737"/>
      <c r="L30" s="738"/>
      <c r="M30" s="736" t="s">
        <v>4</v>
      </c>
      <c r="N30" s="755"/>
      <c r="O30" s="755"/>
      <c r="P30" s="736" t="s">
        <v>5</v>
      </c>
      <c r="Q30" s="737"/>
      <c r="R30" s="738"/>
      <c r="S30" s="48" t="s">
        <v>40</v>
      </c>
    </row>
    <row r="31" spans="1:19" ht="18.75" customHeight="1">
      <c r="A31" s="514" t="s">
        <v>2</v>
      </c>
      <c r="B31" s="465" t="s">
        <v>121</v>
      </c>
      <c r="C31" s="514" t="s">
        <v>120</v>
      </c>
      <c r="D31" s="515" t="s">
        <v>6</v>
      </c>
      <c r="E31" s="739" t="s">
        <v>19</v>
      </c>
      <c r="F31" s="740"/>
      <c r="G31" s="741" t="s">
        <v>25</v>
      </c>
      <c r="H31" s="739"/>
      <c r="I31" s="740"/>
      <c r="J31" s="741" t="s">
        <v>18</v>
      </c>
      <c r="K31" s="739"/>
      <c r="L31" s="740"/>
      <c r="M31" s="463"/>
      <c r="N31" s="464"/>
      <c r="O31" s="464"/>
      <c r="P31" s="465"/>
      <c r="Q31" s="463"/>
      <c r="R31" s="466"/>
      <c r="S31" s="324"/>
    </row>
    <row r="32" spans="1:19" ht="18.75" customHeight="1">
      <c r="A32" s="516"/>
      <c r="B32" s="517"/>
      <c r="C32" s="518"/>
      <c r="D32" s="519"/>
      <c r="E32" s="742"/>
      <c r="F32" s="743"/>
      <c r="G32" s="744" t="s">
        <v>26</v>
      </c>
      <c r="H32" s="745"/>
      <c r="I32" s="746"/>
      <c r="J32" s="744"/>
      <c r="K32" s="742"/>
      <c r="L32" s="742"/>
      <c r="M32" s="744"/>
      <c r="N32" s="747"/>
      <c r="O32" s="748"/>
      <c r="P32" s="744"/>
      <c r="Q32" s="747"/>
      <c r="R32" s="748"/>
      <c r="S32" s="324"/>
    </row>
    <row r="33" spans="1:19" ht="18.75" customHeight="1">
      <c r="A33" s="516"/>
      <c r="B33" s="521"/>
      <c r="C33" s="522"/>
      <c r="D33" s="523"/>
      <c r="E33" s="711" t="s">
        <v>7</v>
      </c>
      <c r="F33" s="694" t="s">
        <v>8</v>
      </c>
      <c r="G33" s="695">
        <v>2561</v>
      </c>
      <c r="H33" s="695">
        <v>2562</v>
      </c>
      <c r="I33" s="695">
        <v>2563</v>
      </c>
      <c r="J33" s="695">
        <v>2561</v>
      </c>
      <c r="K33" s="695">
        <v>2562</v>
      </c>
      <c r="L33" s="695">
        <v>2563</v>
      </c>
      <c r="M33" s="493">
        <v>2561</v>
      </c>
      <c r="N33" s="493">
        <v>2562</v>
      </c>
      <c r="O33" s="493">
        <v>2563</v>
      </c>
      <c r="P33" s="493">
        <v>2561</v>
      </c>
      <c r="Q33" s="493">
        <v>2562</v>
      </c>
      <c r="R33" s="493">
        <v>2563</v>
      </c>
      <c r="S33" s="430"/>
    </row>
    <row r="34" spans="1:19" ht="15.75" customHeight="1">
      <c r="A34" s="467">
        <v>18</v>
      </c>
      <c r="B34" s="553" t="s">
        <v>115</v>
      </c>
      <c r="C34" s="553"/>
      <c r="D34" s="467">
        <v>1</v>
      </c>
      <c r="E34" s="467">
        <v>1</v>
      </c>
      <c r="F34" s="440">
        <f>11970*12</f>
        <v>143640</v>
      </c>
      <c r="G34" s="552">
        <v>1</v>
      </c>
      <c r="H34" s="552">
        <v>1</v>
      </c>
      <c r="I34" s="552">
        <v>1</v>
      </c>
      <c r="J34" s="488" t="s">
        <v>9</v>
      </c>
      <c r="K34" s="488" t="s">
        <v>9</v>
      </c>
      <c r="L34" s="488" t="s">
        <v>9</v>
      </c>
      <c r="M34" s="472">
        <v>5760</v>
      </c>
      <c r="N34" s="438">
        <v>6000</v>
      </c>
      <c r="O34" s="439">
        <v>6240</v>
      </c>
      <c r="P34" s="431">
        <f>F34+M34</f>
        <v>149400</v>
      </c>
      <c r="Q34" s="431">
        <f aca="true" t="shared" si="4" ref="Q34:R37">P34+N34</f>
        <v>155400</v>
      </c>
      <c r="R34" s="431">
        <f t="shared" si="4"/>
        <v>161640</v>
      </c>
      <c r="S34" s="24"/>
    </row>
    <row r="35" spans="1:19" ht="15.75" customHeight="1">
      <c r="A35" s="467">
        <v>19</v>
      </c>
      <c r="B35" s="553" t="s">
        <v>116</v>
      </c>
      <c r="C35" s="553"/>
      <c r="D35" s="467">
        <v>1</v>
      </c>
      <c r="E35" s="467">
        <v>1</v>
      </c>
      <c r="F35" s="440">
        <f>11970*12</f>
        <v>143640</v>
      </c>
      <c r="G35" s="552">
        <v>1</v>
      </c>
      <c r="H35" s="552">
        <v>1</v>
      </c>
      <c r="I35" s="552">
        <v>1</v>
      </c>
      <c r="J35" s="488" t="s">
        <v>9</v>
      </c>
      <c r="K35" s="488" t="s">
        <v>9</v>
      </c>
      <c r="L35" s="488" t="s">
        <v>9</v>
      </c>
      <c r="M35" s="472">
        <v>5760</v>
      </c>
      <c r="N35" s="438">
        <v>6000</v>
      </c>
      <c r="O35" s="439">
        <v>6240</v>
      </c>
      <c r="P35" s="431">
        <f>F35+M35</f>
        <v>149400</v>
      </c>
      <c r="Q35" s="431">
        <f t="shared" si="4"/>
        <v>155400</v>
      </c>
      <c r="R35" s="431">
        <f t="shared" si="4"/>
        <v>161640</v>
      </c>
      <c r="S35" s="24"/>
    </row>
    <row r="36" spans="1:19" ht="15.75" customHeight="1">
      <c r="A36" s="544">
        <v>20</v>
      </c>
      <c r="B36" s="553" t="s">
        <v>116</v>
      </c>
      <c r="C36" s="553"/>
      <c r="D36" s="467">
        <v>1</v>
      </c>
      <c r="E36" s="467">
        <v>1</v>
      </c>
      <c r="F36" s="440">
        <f>11970*12</f>
        <v>143640</v>
      </c>
      <c r="G36" s="552">
        <v>1</v>
      </c>
      <c r="H36" s="552">
        <v>1</v>
      </c>
      <c r="I36" s="552">
        <v>1</v>
      </c>
      <c r="J36" s="488" t="s">
        <v>9</v>
      </c>
      <c r="K36" s="488" t="s">
        <v>9</v>
      </c>
      <c r="L36" s="488" t="s">
        <v>9</v>
      </c>
      <c r="M36" s="472">
        <v>5760</v>
      </c>
      <c r="N36" s="438">
        <v>6000</v>
      </c>
      <c r="O36" s="439">
        <v>6240</v>
      </c>
      <c r="P36" s="431">
        <f>F36+M36</f>
        <v>149400</v>
      </c>
      <c r="Q36" s="431">
        <f t="shared" si="4"/>
        <v>155400</v>
      </c>
      <c r="R36" s="431">
        <f t="shared" si="4"/>
        <v>161640</v>
      </c>
      <c r="S36" s="24"/>
    </row>
    <row r="37" spans="1:19" ht="15.75" customHeight="1">
      <c r="A37" s="544">
        <v>21</v>
      </c>
      <c r="B37" s="553" t="s">
        <v>116</v>
      </c>
      <c r="C37" s="553"/>
      <c r="D37" s="467">
        <v>1</v>
      </c>
      <c r="E37" s="467">
        <v>1</v>
      </c>
      <c r="F37" s="479">
        <f>11580*12</f>
        <v>138960</v>
      </c>
      <c r="G37" s="552">
        <v>1</v>
      </c>
      <c r="H37" s="552">
        <v>1</v>
      </c>
      <c r="I37" s="552">
        <v>1</v>
      </c>
      <c r="J37" s="488" t="s">
        <v>9</v>
      </c>
      <c r="K37" s="488" t="s">
        <v>9</v>
      </c>
      <c r="L37" s="488" t="s">
        <v>9</v>
      </c>
      <c r="M37" s="437">
        <v>5640</v>
      </c>
      <c r="N37" s="438">
        <v>5880</v>
      </c>
      <c r="O37" s="439">
        <v>6120</v>
      </c>
      <c r="P37" s="431">
        <f>F37+M37</f>
        <v>144600</v>
      </c>
      <c r="Q37" s="431">
        <f t="shared" si="4"/>
        <v>150480</v>
      </c>
      <c r="R37" s="431">
        <f t="shared" si="4"/>
        <v>156600</v>
      </c>
      <c r="S37" s="24"/>
    </row>
    <row r="38" spans="1:19" ht="15" customHeight="1">
      <c r="A38" s="467"/>
      <c r="B38" s="526" t="s">
        <v>14</v>
      </c>
      <c r="C38" s="526"/>
      <c r="D38" s="529"/>
      <c r="E38" s="529"/>
      <c r="F38" s="554"/>
      <c r="G38" s="555"/>
      <c r="H38" s="555"/>
      <c r="I38" s="555"/>
      <c r="J38" s="530"/>
      <c r="K38" s="529"/>
      <c r="L38" s="556"/>
      <c r="M38" s="437"/>
      <c r="N38" s="444"/>
      <c r="O38" s="481"/>
      <c r="P38" s="473"/>
      <c r="Q38" s="473"/>
      <c r="R38" s="473"/>
      <c r="S38" s="442"/>
    </row>
    <row r="39" spans="1:19" ht="15" customHeight="1">
      <c r="A39" s="467"/>
      <c r="B39" s="527" t="s">
        <v>16</v>
      </c>
      <c r="C39" s="527"/>
      <c r="D39" s="529"/>
      <c r="E39" s="529"/>
      <c r="F39" s="554"/>
      <c r="G39" s="555"/>
      <c r="H39" s="555"/>
      <c r="I39" s="555"/>
      <c r="J39" s="530"/>
      <c r="K39" s="529"/>
      <c r="L39" s="556"/>
      <c r="M39" s="437"/>
      <c r="N39" s="444"/>
      <c r="O39" s="481"/>
      <c r="P39" s="473"/>
      <c r="Q39" s="473"/>
      <c r="R39" s="473"/>
      <c r="S39" s="442"/>
    </row>
    <row r="40" spans="1:19" ht="15" customHeight="1">
      <c r="A40" s="467">
        <v>22</v>
      </c>
      <c r="B40" s="557" t="s">
        <v>145</v>
      </c>
      <c r="C40" s="558" t="s">
        <v>61</v>
      </c>
      <c r="D40" s="542">
        <v>1</v>
      </c>
      <c r="E40" s="467">
        <v>1</v>
      </c>
      <c r="F40" s="443">
        <v>378360</v>
      </c>
      <c r="G40" s="522">
        <v>1</v>
      </c>
      <c r="H40" s="522">
        <v>1</v>
      </c>
      <c r="I40" s="522">
        <v>1</v>
      </c>
      <c r="J40" s="530" t="s">
        <v>9</v>
      </c>
      <c r="K40" s="467" t="s">
        <v>9</v>
      </c>
      <c r="L40" s="467" t="s">
        <v>9</v>
      </c>
      <c r="M40" s="443">
        <v>12960</v>
      </c>
      <c r="N40" s="443">
        <v>13320</v>
      </c>
      <c r="O40" s="444">
        <v>13440</v>
      </c>
      <c r="P40" s="431">
        <f>F40+M40</f>
        <v>391320</v>
      </c>
      <c r="Q40" s="431">
        <f aca="true" t="shared" si="5" ref="Q40:R44">P40+N40</f>
        <v>404640</v>
      </c>
      <c r="R40" s="431">
        <f t="shared" si="5"/>
        <v>418080</v>
      </c>
      <c r="S40" s="442"/>
    </row>
    <row r="41" spans="1:19" ht="15" customHeight="1">
      <c r="A41" s="529">
        <v>23</v>
      </c>
      <c r="B41" s="559" t="s">
        <v>146</v>
      </c>
      <c r="C41" s="558" t="s">
        <v>61</v>
      </c>
      <c r="D41" s="467">
        <v>1</v>
      </c>
      <c r="E41" s="467">
        <v>1</v>
      </c>
      <c r="F41" s="447">
        <v>335520</v>
      </c>
      <c r="G41" s="522">
        <v>1</v>
      </c>
      <c r="H41" s="522">
        <v>1</v>
      </c>
      <c r="I41" s="522">
        <v>1</v>
      </c>
      <c r="J41" s="467" t="s">
        <v>9</v>
      </c>
      <c r="K41" s="467" t="s">
        <v>9</v>
      </c>
      <c r="L41" s="467" t="s">
        <v>9</v>
      </c>
      <c r="M41" s="446">
        <v>12240</v>
      </c>
      <c r="N41" s="447">
        <v>12960</v>
      </c>
      <c r="O41" s="446">
        <v>13440</v>
      </c>
      <c r="P41" s="431">
        <f>F41+M41</f>
        <v>347760</v>
      </c>
      <c r="Q41" s="431">
        <f t="shared" si="5"/>
        <v>360720</v>
      </c>
      <c r="R41" s="431">
        <f t="shared" si="5"/>
        <v>374160</v>
      </c>
      <c r="S41" s="445"/>
    </row>
    <row r="42" spans="1:19" ht="15" customHeight="1">
      <c r="A42" s="474">
        <v>24</v>
      </c>
      <c r="B42" s="561" t="s">
        <v>80</v>
      </c>
      <c r="C42" s="462" t="s">
        <v>127</v>
      </c>
      <c r="D42" s="542">
        <v>1</v>
      </c>
      <c r="E42" s="467">
        <v>1</v>
      </c>
      <c r="F42" s="432">
        <v>282600</v>
      </c>
      <c r="G42" s="522">
        <v>1</v>
      </c>
      <c r="H42" s="522">
        <v>1</v>
      </c>
      <c r="I42" s="522">
        <v>1</v>
      </c>
      <c r="J42" s="467" t="s">
        <v>9</v>
      </c>
      <c r="K42" s="467" t="s">
        <v>9</v>
      </c>
      <c r="L42" s="467" t="s">
        <v>9</v>
      </c>
      <c r="M42" s="431">
        <v>11280</v>
      </c>
      <c r="N42" s="432">
        <v>11760</v>
      </c>
      <c r="O42" s="431">
        <v>11880</v>
      </c>
      <c r="P42" s="431">
        <f>F42+M42</f>
        <v>293880</v>
      </c>
      <c r="Q42" s="431">
        <f t="shared" si="5"/>
        <v>305640</v>
      </c>
      <c r="R42" s="431">
        <f t="shared" si="5"/>
        <v>317520</v>
      </c>
      <c r="S42" s="442"/>
    </row>
    <row r="43" spans="1:19" ht="15" customHeight="1">
      <c r="A43" s="24">
        <v>25</v>
      </c>
      <c r="B43" s="562" t="s">
        <v>124</v>
      </c>
      <c r="C43" s="541" t="s">
        <v>131</v>
      </c>
      <c r="D43" s="563">
        <v>1</v>
      </c>
      <c r="E43" s="467">
        <v>1</v>
      </c>
      <c r="F43" s="457">
        <v>241440</v>
      </c>
      <c r="G43" s="522">
        <v>1</v>
      </c>
      <c r="H43" s="522">
        <v>1</v>
      </c>
      <c r="I43" s="522">
        <v>1</v>
      </c>
      <c r="J43" s="467" t="s">
        <v>9</v>
      </c>
      <c r="K43" s="467" t="s">
        <v>9</v>
      </c>
      <c r="L43" s="467" t="s">
        <v>9</v>
      </c>
      <c r="M43" s="432">
        <v>7800</v>
      </c>
      <c r="N43" s="457">
        <v>8760</v>
      </c>
      <c r="O43" s="482">
        <v>8760</v>
      </c>
      <c r="P43" s="431">
        <f>F43+M43</f>
        <v>249240</v>
      </c>
      <c r="Q43" s="431">
        <f t="shared" si="5"/>
        <v>258000</v>
      </c>
      <c r="R43" s="431">
        <f t="shared" si="5"/>
        <v>266760</v>
      </c>
      <c r="S43" s="442"/>
    </row>
    <row r="44" spans="1:19" ht="15" customHeight="1">
      <c r="A44" s="544">
        <v>26</v>
      </c>
      <c r="B44" s="564" t="s">
        <v>77</v>
      </c>
      <c r="C44" s="565" t="s">
        <v>132</v>
      </c>
      <c r="D44" s="539">
        <v>1</v>
      </c>
      <c r="E44" s="467">
        <v>1</v>
      </c>
      <c r="F44" s="458">
        <v>203520</v>
      </c>
      <c r="G44" s="522">
        <v>1</v>
      </c>
      <c r="H44" s="522">
        <v>1</v>
      </c>
      <c r="I44" s="522">
        <v>1</v>
      </c>
      <c r="J44" s="529" t="s">
        <v>9</v>
      </c>
      <c r="K44" s="529" t="s">
        <v>9</v>
      </c>
      <c r="L44" s="529" t="s">
        <v>9</v>
      </c>
      <c r="M44" s="473">
        <v>7320</v>
      </c>
      <c r="N44" s="458">
        <v>7440</v>
      </c>
      <c r="O44" s="473">
        <v>7200</v>
      </c>
      <c r="P44" s="431">
        <f>F44+M44</f>
        <v>210840</v>
      </c>
      <c r="Q44" s="431">
        <f t="shared" si="5"/>
        <v>218280</v>
      </c>
      <c r="R44" s="431">
        <f t="shared" si="5"/>
        <v>225480</v>
      </c>
      <c r="S44" s="448"/>
    </row>
    <row r="45" spans="1:19" ht="15" customHeight="1">
      <c r="A45" s="467"/>
      <c r="B45" s="526" t="s">
        <v>13</v>
      </c>
      <c r="C45" s="526"/>
      <c r="D45" s="467"/>
      <c r="E45" s="566"/>
      <c r="F45" s="567"/>
      <c r="G45" s="426"/>
      <c r="H45" s="426"/>
      <c r="I45" s="426"/>
      <c r="J45" s="483"/>
      <c r="K45" s="483"/>
      <c r="L45" s="432"/>
      <c r="M45" s="431"/>
      <c r="N45" s="483"/>
      <c r="O45" s="483"/>
      <c r="P45" s="483"/>
      <c r="Q45" s="483"/>
      <c r="R45" s="483"/>
      <c r="S45" s="450"/>
    </row>
    <row r="46" spans="1:19" ht="15" customHeight="1">
      <c r="A46" s="467"/>
      <c r="B46" s="568" t="s">
        <v>16</v>
      </c>
      <c r="C46" s="568"/>
      <c r="D46" s="525"/>
      <c r="E46" s="569"/>
      <c r="F46" s="570"/>
      <c r="G46" s="571"/>
      <c r="H46" s="571"/>
      <c r="I46" s="571"/>
      <c r="J46" s="484"/>
      <c r="K46" s="484"/>
      <c r="L46" s="439"/>
      <c r="M46" s="471"/>
      <c r="N46" s="484"/>
      <c r="O46" s="484"/>
      <c r="P46" s="484"/>
      <c r="Q46" s="484"/>
      <c r="R46" s="484"/>
      <c r="S46" s="451"/>
    </row>
    <row r="47" spans="1:19" ht="15" customHeight="1">
      <c r="A47" s="467">
        <v>27</v>
      </c>
      <c r="B47" s="572" t="s">
        <v>147</v>
      </c>
      <c r="C47" s="558" t="s">
        <v>61</v>
      </c>
      <c r="D47" s="514">
        <v>1</v>
      </c>
      <c r="E47" s="514">
        <v>1</v>
      </c>
      <c r="F47" s="567">
        <v>384720</v>
      </c>
      <c r="G47" s="522">
        <v>1</v>
      </c>
      <c r="H47" s="522">
        <v>1</v>
      </c>
      <c r="I47" s="522">
        <v>1</v>
      </c>
      <c r="J47" s="467" t="s">
        <v>9</v>
      </c>
      <c r="K47" s="530" t="s">
        <v>9</v>
      </c>
      <c r="L47" s="530" t="s">
        <v>9</v>
      </c>
      <c r="M47" s="431">
        <v>13440</v>
      </c>
      <c r="N47" s="431">
        <v>13320</v>
      </c>
      <c r="O47" s="431">
        <v>13080</v>
      </c>
      <c r="P47" s="431">
        <f>F47+M47</f>
        <v>398160</v>
      </c>
      <c r="Q47" s="431">
        <f>P47+N47</f>
        <v>411480</v>
      </c>
      <c r="R47" s="431">
        <f>Q47+O47</f>
        <v>424560</v>
      </c>
      <c r="S47" s="452"/>
    </row>
    <row r="48" spans="1:19" ht="15" customHeight="1">
      <c r="A48" s="573">
        <v>28</v>
      </c>
      <c r="B48" s="574" t="s">
        <v>135</v>
      </c>
      <c r="C48" s="573" t="s">
        <v>128</v>
      </c>
      <c r="D48" s="573">
        <v>1</v>
      </c>
      <c r="E48" s="573">
        <v>1</v>
      </c>
      <c r="F48" s="567">
        <v>313440</v>
      </c>
      <c r="G48" s="522">
        <v>1</v>
      </c>
      <c r="H48" s="522">
        <v>1</v>
      </c>
      <c r="I48" s="522">
        <v>1</v>
      </c>
      <c r="J48" s="467" t="s">
        <v>9</v>
      </c>
      <c r="K48" s="467" t="s">
        <v>9</v>
      </c>
      <c r="L48" s="467" t="s">
        <v>9</v>
      </c>
      <c r="M48" s="431">
        <v>10920</v>
      </c>
      <c r="N48" s="432">
        <v>11160</v>
      </c>
      <c r="O48" s="485">
        <v>11040</v>
      </c>
      <c r="P48" s="431">
        <f>F48+M48</f>
        <v>324360</v>
      </c>
      <c r="Q48" s="431">
        <f>P48+N48</f>
        <v>335520</v>
      </c>
      <c r="R48" s="431">
        <f>Q48+O48</f>
        <v>346560</v>
      </c>
      <c r="S48" s="453"/>
    </row>
    <row r="49" spans="1:19" ht="15" customHeight="1">
      <c r="A49" s="573"/>
      <c r="B49" s="575" t="s">
        <v>15</v>
      </c>
      <c r="C49" s="576"/>
      <c r="D49" s="577"/>
      <c r="E49" s="578"/>
      <c r="F49" s="567"/>
      <c r="G49" s="426"/>
      <c r="H49" s="426"/>
      <c r="I49" s="426"/>
      <c r="J49" s="467"/>
      <c r="K49" s="467"/>
      <c r="L49" s="467"/>
      <c r="M49" s="431"/>
      <c r="N49" s="485"/>
      <c r="O49" s="485"/>
      <c r="P49" s="431"/>
      <c r="Q49" s="431"/>
      <c r="R49" s="431"/>
      <c r="S49" s="450"/>
    </row>
    <row r="50" spans="1:19" ht="15" customHeight="1">
      <c r="A50" s="544">
        <v>29</v>
      </c>
      <c r="B50" s="580" t="s">
        <v>29</v>
      </c>
      <c r="C50" s="581"/>
      <c r="D50" s="525">
        <v>1</v>
      </c>
      <c r="E50" s="525">
        <v>1</v>
      </c>
      <c r="F50" s="582">
        <f>11990*12</f>
        <v>143880</v>
      </c>
      <c r="G50" s="522">
        <v>1</v>
      </c>
      <c r="H50" s="522">
        <v>1</v>
      </c>
      <c r="I50" s="522">
        <v>1</v>
      </c>
      <c r="J50" s="488" t="s">
        <v>9</v>
      </c>
      <c r="K50" s="488" t="s">
        <v>9</v>
      </c>
      <c r="L50" s="488" t="s">
        <v>9</v>
      </c>
      <c r="M50" s="437">
        <v>5760</v>
      </c>
      <c r="N50" s="438">
        <v>6000</v>
      </c>
      <c r="O50" s="439">
        <v>6240</v>
      </c>
      <c r="P50" s="431">
        <f>F50+M50</f>
        <v>149640</v>
      </c>
      <c r="Q50" s="431">
        <f aca="true" t="shared" si="6" ref="Q50:R53">P50+N50</f>
        <v>155640</v>
      </c>
      <c r="R50" s="431">
        <f t="shared" si="6"/>
        <v>161880</v>
      </c>
      <c r="S50" s="453"/>
    </row>
    <row r="51" spans="1:19" ht="15" customHeight="1">
      <c r="A51" s="544">
        <v>30</v>
      </c>
      <c r="B51" s="551" t="s">
        <v>150</v>
      </c>
      <c r="C51" s="551"/>
      <c r="D51" s="510">
        <v>1</v>
      </c>
      <c r="E51" s="510">
        <v>0</v>
      </c>
      <c r="F51" s="467">
        <v>0</v>
      </c>
      <c r="G51" s="522">
        <v>-1</v>
      </c>
      <c r="H51" s="456" t="s">
        <v>9</v>
      </c>
      <c r="I51" s="456" t="s">
        <v>9</v>
      </c>
      <c r="J51" s="522">
        <v>-1</v>
      </c>
      <c r="K51" s="456" t="s">
        <v>9</v>
      </c>
      <c r="L51" s="456" t="s">
        <v>9</v>
      </c>
      <c r="M51" s="510">
        <v>0</v>
      </c>
      <c r="N51" s="467">
        <v>0</v>
      </c>
      <c r="O51" s="467">
        <v>0</v>
      </c>
      <c r="P51" s="431">
        <f>F51+M51</f>
        <v>0</v>
      </c>
      <c r="Q51" s="431">
        <f>P51+N51</f>
        <v>0</v>
      </c>
      <c r="R51" s="431">
        <f t="shared" si="6"/>
        <v>0</v>
      </c>
      <c r="S51" s="445" t="s">
        <v>101</v>
      </c>
    </row>
    <row r="52" spans="1:19" ht="15" customHeight="1">
      <c r="A52" s="544">
        <v>31</v>
      </c>
      <c r="B52" s="583" t="s">
        <v>119</v>
      </c>
      <c r="C52" s="586"/>
      <c r="D52" s="544">
        <v>1</v>
      </c>
      <c r="E52" s="544">
        <v>1</v>
      </c>
      <c r="F52" s="582">
        <f>11600*12</f>
        <v>139200</v>
      </c>
      <c r="G52" s="522">
        <v>1</v>
      </c>
      <c r="H52" s="522">
        <v>1</v>
      </c>
      <c r="I52" s="522">
        <v>1</v>
      </c>
      <c r="J52" s="488" t="s">
        <v>9</v>
      </c>
      <c r="K52" s="488" t="s">
        <v>9</v>
      </c>
      <c r="L52" s="488" t="s">
        <v>9</v>
      </c>
      <c r="M52" s="437">
        <v>5640</v>
      </c>
      <c r="N52" s="438">
        <v>5880</v>
      </c>
      <c r="O52" s="658">
        <v>6120</v>
      </c>
      <c r="P52" s="431">
        <f>F52+M52</f>
        <v>144840</v>
      </c>
      <c r="Q52" s="431">
        <f t="shared" si="6"/>
        <v>150720</v>
      </c>
      <c r="R52" s="431">
        <f t="shared" si="6"/>
        <v>156840</v>
      </c>
      <c r="S52" s="441"/>
    </row>
    <row r="53" spans="1:19" ht="15" customHeight="1">
      <c r="A53" s="645">
        <v>32</v>
      </c>
      <c r="B53" s="551" t="s">
        <v>118</v>
      </c>
      <c r="C53" s="583"/>
      <c r="D53" s="579">
        <v>1</v>
      </c>
      <c r="E53" s="579">
        <v>1</v>
      </c>
      <c r="F53" s="630">
        <f>13000*12</f>
        <v>156000</v>
      </c>
      <c r="G53" s="632">
        <v>1</v>
      </c>
      <c r="H53" s="632">
        <v>1</v>
      </c>
      <c r="I53" s="632">
        <v>1</v>
      </c>
      <c r="J53" s="646" t="s">
        <v>9</v>
      </c>
      <c r="K53" s="646" t="s">
        <v>9</v>
      </c>
      <c r="L53" s="646" t="s">
        <v>9</v>
      </c>
      <c r="M53" s="454">
        <v>6240</v>
      </c>
      <c r="N53" s="633">
        <v>6600</v>
      </c>
      <c r="O53" s="634">
        <v>5400</v>
      </c>
      <c r="P53" s="431">
        <f>F53+M53</f>
        <v>162240</v>
      </c>
      <c r="Q53" s="431">
        <f t="shared" si="6"/>
        <v>168840</v>
      </c>
      <c r="R53" s="431">
        <f t="shared" si="6"/>
        <v>174240</v>
      </c>
      <c r="S53" s="452"/>
    </row>
    <row r="54" spans="1:19" ht="15" customHeight="1">
      <c r="A54" s="544"/>
      <c r="B54" s="593" t="s">
        <v>125</v>
      </c>
      <c r="C54" s="551"/>
      <c r="D54" s="544"/>
      <c r="E54" s="544"/>
      <c r="F54" s="584"/>
      <c r="G54" s="552"/>
      <c r="H54" s="552"/>
      <c r="I54" s="552"/>
      <c r="J54" s="483"/>
      <c r="K54" s="483"/>
      <c r="L54" s="483"/>
      <c r="M54" s="431"/>
      <c r="N54" s="560"/>
      <c r="O54" s="485"/>
      <c r="P54" s="431"/>
      <c r="Q54" s="479"/>
      <c r="R54" s="431"/>
      <c r="S54" s="451"/>
    </row>
    <row r="55" spans="1:19" ht="15" customHeight="1">
      <c r="A55" s="544">
        <v>33</v>
      </c>
      <c r="B55" s="583" t="s">
        <v>33</v>
      </c>
      <c r="C55" s="583"/>
      <c r="D55" s="579">
        <v>1</v>
      </c>
      <c r="E55" s="579">
        <v>1</v>
      </c>
      <c r="F55" s="599">
        <f>(9000*12)</f>
        <v>108000</v>
      </c>
      <c r="G55" s="512">
        <v>1</v>
      </c>
      <c r="H55" s="512">
        <v>1</v>
      </c>
      <c r="I55" s="512">
        <v>1</v>
      </c>
      <c r="J55" s="646" t="s">
        <v>9</v>
      </c>
      <c r="K55" s="646" t="s">
        <v>9</v>
      </c>
      <c r="L55" s="646" t="s">
        <v>9</v>
      </c>
      <c r="M55" s="454">
        <v>0</v>
      </c>
      <c r="N55" s="454">
        <v>0</v>
      </c>
      <c r="O55" s="454">
        <v>0</v>
      </c>
      <c r="P55" s="454">
        <f>F55+M55</f>
        <v>108000</v>
      </c>
      <c r="Q55" s="454">
        <f>P55+N55</f>
        <v>108000</v>
      </c>
      <c r="R55" s="454">
        <f>Q55+O55</f>
        <v>108000</v>
      </c>
      <c r="S55" s="452"/>
    </row>
    <row r="56" spans="1:19" ht="15" customHeight="1">
      <c r="A56" s="491"/>
      <c r="B56" s="639"/>
      <c r="C56" s="639"/>
      <c r="D56" s="491"/>
      <c r="E56" s="491"/>
      <c r="F56" s="682"/>
      <c r="G56" s="640"/>
      <c r="H56" s="640"/>
      <c r="I56" s="640"/>
      <c r="J56" s="653"/>
      <c r="K56" s="653"/>
      <c r="L56" s="653"/>
      <c r="M56" s="641"/>
      <c r="N56" s="641"/>
      <c r="O56" s="641"/>
      <c r="P56" s="641"/>
      <c r="Q56" s="641"/>
      <c r="R56" s="641"/>
      <c r="S56" s="683"/>
    </row>
    <row r="57" spans="1:19" ht="15" customHeight="1">
      <c r="A57" s="636"/>
      <c r="B57" s="637"/>
      <c r="C57" s="637"/>
      <c r="D57" s="636"/>
      <c r="E57" s="636"/>
      <c r="F57" s="680"/>
      <c r="G57" s="631"/>
      <c r="H57" s="631"/>
      <c r="I57" s="631"/>
      <c r="J57" s="681"/>
      <c r="K57" s="681"/>
      <c r="L57" s="681"/>
      <c r="M57" s="480"/>
      <c r="N57" s="480"/>
      <c r="O57" s="480"/>
      <c r="P57" s="480"/>
      <c r="Q57" s="480"/>
      <c r="R57" s="480"/>
      <c r="S57" s="638"/>
    </row>
    <row r="58" spans="1:19" ht="15" customHeight="1">
      <c r="A58" s="636"/>
      <c r="B58" s="637"/>
      <c r="C58" s="637"/>
      <c r="D58" s="636"/>
      <c r="E58" s="636"/>
      <c r="F58" s="680"/>
      <c r="G58" s="631"/>
      <c r="H58" s="631"/>
      <c r="I58" s="631"/>
      <c r="J58" s="681"/>
      <c r="K58" s="681"/>
      <c r="L58" s="681"/>
      <c r="M58" s="480"/>
      <c r="N58" s="480"/>
      <c r="O58" s="480"/>
      <c r="P58" s="480"/>
      <c r="Q58" s="480"/>
      <c r="R58" s="480"/>
      <c r="S58" s="638"/>
    </row>
    <row r="59" spans="1:19" ht="15" customHeight="1">
      <c r="A59" s="705"/>
      <c r="B59" s="637"/>
      <c r="C59" s="637"/>
      <c r="D59" s="705"/>
      <c r="E59" s="705"/>
      <c r="F59" s="680"/>
      <c r="G59" s="631"/>
      <c r="H59" s="631"/>
      <c r="I59" s="631"/>
      <c r="J59" s="681"/>
      <c r="K59" s="681"/>
      <c r="L59" s="681"/>
      <c r="M59" s="480"/>
      <c r="N59" s="480"/>
      <c r="O59" s="480"/>
      <c r="P59" s="480"/>
      <c r="Q59" s="480"/>
      <c r="R59" s="480"/>
      <c r="S59" s="638"/>
    </row>
    <row r="60" spans="1:19" ht="15" customHeight="1">
      <c r="A60" s="707"/>
      <c r="B60" s="637"/>
      <c r="C60" s="637"/>
      <c r="D60" s="707"/>
      <c r="E60" s="707"/>
      <c r="F60" s="680"/>
      <c r="G60" s="631"/>
      <c r="H60" s="631"/>
      <c r="I60" s="631"/>
      <c r="J60" s="681"/>
      <c r="K60" s="681"/>
      <c r="L60" s="681"/>
      <c r="M60" s="480"/>
      <c r="N60" s="480"/>
      <c r="O60" s="480"/>
      <c r="P60" s="480"/>
      <c r="Q60" s="480"/>
      <c r="R60" s="480"/>
      <c r="S60" s="720">
        <v>22</v>
      </c>
    </row>
    <row r="61" spans="1:19" ht="15" customHeight="1">
      <c r="A61" s="510"/>
      <c r="B61" s="640"/>
      <c r="C61" s="512"/>
      <c r="D61" s="513" t="s">
        <v>3</v>
      </c>
      <c r="E61" s="738" t="s">
        <v>20</v>
      </c>
      <c r="F61" s="752"/>
      <c r="G61" s="737" t="s">
        <v>24</v>
      </c>
      <c r="H61" s="753"/>
      <c r="I61" s="754"/>
      <c r="J61" s="736" t="s">
        <v>17</v>
      </c>
      <c r="K61" s="737"/>
      <c r="L61" s="738"/>
      <c r="M61" s="736" t="s">
        <v>4</v>
      </c>
      <c r="N61" s="755"/>
      <c r="O61" s="755"/>
      <c r="P61" s="736" t="s">
        <v>5</v>
      </c>
      <c r="Q61" s="737"/>
      <c r="R61" s="738"/>
      <c r="S61" s="48" t="s">
        <v>40</v>
      </c>
    </row>
    <row r="62" spans="1:19" ht="15" customHeight="1">
      <c r="A62" s="514" t="s">
        <v>2</v>
      </c>
      <c r="B62" s="463" t="s">
        <v>121</v>
      </c>
      <c r="C62" s="514" t="s">
        <v>120</v>
      </c>
      <c r="D62" s="515" t="s">
        <v>6</v>
      </c>
      <c r="E62" s="739" t="s">
        <v>19</v>
      </c>
      <c r="F62" s="740"/>
      <c r="G62" s="741" t="s">
        <v>25</v>
      </c>
      <c r="H62" s="739"/>
      <c r="I62" s="740"/>
      <c r="J62" s="741" t="s">
        <v>18</v>
      </c>
      <c r="K62" s="739"/>
      <c r="L62" s="740"/>
      <c r="M62" s="463"/>
      <c r="N62" s="464"/>
      <c r="O62" s="464"/>
      <c r="P62" s="465"/>
      <c r="Q62" s="463"/>
      <c r="R62" s="466"/>
      <c r="S62" s="324"/>
    </row>
    <row r="63" spans="1:19" ht="18" customHeight="1">
      <c r="A63" s="516"/>
      <c r="B63" s="517"/>
      <c r="C63" s="518"/>
      <c r="D63" s="519"/>
      <c r="E63" s="742"/>
      <c r="F63" s="743"/>
      <c r="G63" s="744" t="s">
        <v>26</v>
      </c>
      <c r="H63" s="745"/>
      <c r="I63" s="746"/>
      <c r="J63" s="744"/>
      <c r="K63" s="742"/>
      <c r="L63" s="742"/>
      <c r="M63" s="744"/>
      <c r="N63" s="747"/>
      <c r="O63" s="748"/>
      <c r="P63" s="744"/>
      <c r="Q63" s="747"/>
      <c r="R63" s="748"/>
      <c r="S63" s="324"/>
    </row>
    <row r="64" spans="1:19" ht="18" customHeight="1">
      <c r="A64" s="516"/>
      <c r="B64" s="631"/>
      <c r="C64" s="632"/>
      <c r="D64" s="519"/>
      <c r="E64" s="710" t="s">
        <v>7</v>
      </c>
      <c r="F64" s="692" t="s">
        <v>8</v>
      </c>
      <c r="G64" s="690">
        <v>2561</v>
      </c>
      <c r="H64" s="690">
        <v>2562</v>
      </c>
      <c r="I64" s="690">
        <v>2563</v>
      </c>
      <c r="J64" s="690">
        <v>2561</v>
      </c>
      <c r="K64" s="690">
        <v>2562</v>
      </c>
      <c r="L64" s="690">
        <v>2563</v>
      </c>
      <c r="M64" s="495">
        <v>2561</v>
      </c>
      <c r="N64" s="495">
        <v>2562</v>
      </c>
      <c r="O64" s="495">
        <v>2563</v>
      </c>
      <c r="P64" s="495">
        <v>2561</v>
      </c>
      <c r="Q64" s="495">
        <v>2562</v>
      </c>
      <c r="R64" s="495">
        <v>2563</v>
      </c>
      <c r="S64" s="668"/>
    </row>
    <row r="65" spans="1:19" ht="15.75" customHeight="1">
      <c r="A65" s="661"/>
      <c r="B65" s="666" t="s">
        <v>149</v>
      </c>
      <c r="C65" s="664"/>
      <c r="D65" s="587"/>
      <c r="E65" s="587"/>
      <c r="F65" s="674"/>
      <c r="G65" s="610"/>
      <c r="H65" s="610"/>
      <c r="I65" s="610"/>
      <c r="J65" s="510"/>
      <c r="K65" s="510"/>
      <c r="L65" s="510"/>
      <c r="M65" s="454"/>
      <c r="N65" s="675"/>
      <c r="O65" s="675"/>
      <c r="P65" s="676"/>
      <c r="Q65" s="676"/>
      <c r="R65" s="676"/>
      <c r="S65" s="453"/>
    </row>
    <row r="66" spans="1:19" ht="15.75" customHeight="1">
      <c r="A66" s="662"/>
      <c r="B66" s="667" t="s">
        <v>16</v>
      </c>
      <c r="C66" s="665"/>
      <c r="D66" s="660"/>
      <c r="E66" s="660"/>
      <c r="F66" s="439"/>
      <c r="G66" s="677"/>
      <c r="H66" s="677"/>
      <c r="I66" s="677"/>
      <c r="J66" s="525"/>
      <c r="K66" s="525"/>
      <c r="L66" s="525"/>
      <c r="M66" s="471"/>
      <c r="N66" s="678"/>
      <c r="O66" s="678"/>
      <c r="P66" s="679"/>
      <c r="Q66" s="679"/>
      <c r="R66" s="679"/>
      <c r="S66" s="673"/>
    </row>
    <row r="67" spans="1:19" ht="15.75" customHeight="1">
      <c r="A67" s="588">
        <v>34</v>
      </c>
      <c r="B67" s="663" t="s">
        <v>143</v>
      </c>
      <c r="C67" s="669" t="s">
        <v>61</v>
      </c>
      <c r="D67" s="660">
        <v>1</v>
      </c>
      <c r="E67" s="525">
        <v>1</v>
      </c>
      <c r="F67" s="670">
        <v>347640</v>
      </c>
      <c r="G67" s="525">
        <v>1</v>
      </c>
      <c r="H67" s="525">
        <v>1</v>
      </c>
      <c r="I67" s="525">
        <v>1</v>
      </c>
      <c r="J67" s="671" t="s">
        <v>9</v>
      </c>
      <c r="K67" s="671" t="s">
        <v>9</v>
      </c>
      <c r="L67" s="525" t="s">
        <v>9</v>
      </c>
      <c r="M67" s="471">
        <v>11880</v>
      </c>
      <c r="N67" s="672">
        <v>12240</v>
      </c>
      <c r="O67" s="471">
        <v>12960</v>
      </c>
      <c r="P67" s="431">
        <f>F67+M67</f>
        <v>359520</v>
      </c>
      <c r="Q67" s="432">
        <f>P67+N67</f>
        <v>371760</v>
      </c>
      <c r="R67" s="431">
        <f>Q67+O67</f>
        <v>384720</v>
      </c>
      <c r="S67" s="673"/>
    </row>
    <row r="68" spans="1:19" ht="15.75" customHeight="1">
      <c r="A68" s="467">
        <v>35</v>
      </c>
      <c r="B68" s="590" t="s">
        <v>133</v>
      </c>
      <c r="C68" s="456" t="s">
        <v>131</v>
      </c>
      <c r="D68" s="467">
        <v>1</v>
      </c>
      <c r="E68" s="467">
        <v>1</v>
      </c>
      <c r="F68" s="591">
        <v>241440</v>
      </c>
      <c r="G68" s="467">
        <v>1</v>
      </c>
      <c r="H68" s="467">
        <v>1</v>
      </c>
      <c r="I68" s="467">
        <v>1</v>
      </c>
      <c r="J68" s="530" t="s">
        <v>9</v>
      </c>
      <c r="K68" s="573" t="s">
        <v>11</v>
      </c>
      <c r="L68" s="573" t="s">
        <v>11</v>
      </c>
      <c r="M68" s="486">
        <v>7800</v>
      </c>
      <c r="N68" s="487">
        <v>8760</v>
      </c>
      <c r="O68" s="432">
        <v>8760</v>
      </c>
      <c r="P68" s="431">
        <f>F68+M68</f>
        <v>249240</v>
      </c>
      <c r="Q68" s="432">
        <f>P68+N68</f>
        <v>258000</v>
      </c>
      <c r="R68" s="431">
        <f>Q68+O68</f>
        <v>266760</v>
      </c>
      <c r="S68" s="450"/>
    </row>
    <row r="69" spans="1:19" ht="15.75" customHeight="1">
      <c r="A69" s="467"/>
      <c r="B69" s="592" t="s">
        <v>92</v>
      </c>
      <c r="C69" s="592"/>
      <c r="D69" s="467"/>
      <c r="E69" s="467"/>
      <c r="F69" s="591"/>
      <c r="G69" s="467"/>
      <c r="H69" s="467"/>
      <c r="I69" s="467"/>
      <c r="J69" s="530"/>
      <c r="K69" s="573"/>
      <c r="L69" s="573"/>
      <c r="M69" s="486"/>
      <c r="N69" s="487"/>
      <c r="O69" s="432"/>
      <c r="P69" s="431"/>
      <c r="Q69" s="487"/>
      <c r="R69" s="431"/>
      <c r="S69" s="450"/>
    </row>
    <row r="70" spans="1:19" ht="15.75" customHeight="1">
      <c r="A70" s="467">
        <v>36</v>
      </c>
      <c r="B70" s="593" t="s">
        <v>137</v>
      </c>
      <c r="C70" s="594" t="s">
        <v>136</v>
      </c>
      <c r="D70" s="467">
        <v>1</v>
      </c>
      <c r="E70" s="467"/>
      <c r="F70" s="591">
        <v>214920</v>
      </c>
      <c r="G70" s="525">
        <v>1</v>
      </c>
      <c r="H70" s="525">
        <v>1</v>
      </c>
      <c r="I70" s="525">
        <v>1</v>
      </c>
      <c r="J70" s="530" t="s">
        <v>9</v>
      </c>
      <c r="K70" s="573" t="s">
        <v>11</v>
      </c>
      <c r="L70" s="573" t="s">
        <v>11</v>
      </c>
      <c r="M70" s="486"/>
      <c r="N70" s="487"/>
      <c r="O70" s="432"/>
      <c r="P70" s="431"/>
      <c r="Q70" s="487"/>
      <c r="R70" s="431"/>
      <c r="S70" s="450"/>
    </row>
    <row r="71" spans="1:19" ht="15.75" customHeight="1">
      <c r="A71" s="544">
        <v>37</v>
      </c>
      <c r="B71" s="593" t="s">
        <v>138</v>
      </c>
      <c r="C71" s="594" t="s">
        <v>136</v>
      </c>
      <c r="D71" s="544">
        <v>1</v>
      </c>
      <c r="E71" s="544">
        <v>1</v>
      </c>
      <c r="F71" s="591">
        <v>214920</v>
      </c>
      <c r="G71" s="525">
        <v>1</v>
      </c>
      <c r="H71" s="525">
        <v>1</v>
      </c>
      <c r="I71" s="525">
        <v>1</v>
      </c>
      <c r="J71" s="488" t="s">
        <v>9</v>
      </c>
      <c r="K71" s="488" t="s">
        <v>9</v>
      </c>
      <c r="L71" s="488" t="s">
        <v>9</v>
      </c>
      <c r="M71" s="488" t="s">
        <v>9</v>
      </c>
      <c r="N71" s="488" t="s">
        <v>9</v>
      </c>
      <c r="O71" s="488" t="s">
        <v>9</v>
      </c>
      <c r="P71" s="488" t="s">
        <v>9</v>
      </c>
      <c r="Q71" s="488" t="s">
        <v>9</v>
      </c>
      <c r="R71" s="488" t="s">
        <v>9</v>
      </c>
      <c r="S71" s="450"/>
    </row>
    <row r="72" spans="1:19" ht="15.75" customHeight="1">
      <c r="A72" s="544"/>
      <c r="B72" s="595" t="s">
        <v>15</v>
      </c>
      <c r="C72" s="595"/>
      <c r="D72" s="544"/>
      <c r="E72" s="474"/>
      <c r="F72" s="596"/>
      <c r="G72" s="597"/>
      <c r="H72" s="597"/>
      <c r="I72" s="597"/>
      <c r="J72" s="489"/>
      <c r="K72" s="489"/>
      <c r="L72" s="489"/>
      <c r="M72" s="489"/>
      <c r="N72" s="489"/>
      <c r="O72" s="489"/>
      <c r="P72" s="489"/>
      <c r="Q72" s="489"/>
      <c r="R72" s="489"/>
      <c r="S72" s="24"/>
    </row>
    <row r="73" spans="1:19" ht="15.75" customHeight="1">
      <c r="A73" s="544">
        <v>38</v>
      </c>
      <c r="B73" s="551" t="s">
        <v>117</v>
      </c>
      <c r="C73" s="551"/>
      <c r="D73" s="544">
        <v>1</v>
      </c>
      <c r="E73" s="544">
        <v>1</v>
      </c>
      <c r="F73" s="582">
        <f>11580*12</f>
        <v>138960</v>
      </c>
      <c r="G73" s="525">
        <v>1</v>
      </c>
      <c r="H73" s="525">
        <v>1</v>
      </c>
      <c r="I73" s="525">
        <v>1</v>
      </c>
      <c r="J73" s="488" t="s">
        <v>9</v>
      </c>
      <c r="K73" s="488" t="s">
        <v>9</v>
      </c>
      <c r="L73" s="488" t="s">
        <v>9</v>
      </c>
      <c r="M73" s="488" t="s">
        <v>9</v>
      </c>
      <c r="N73" s="488" t="s">
        <v>9</v>
      </c>
      <c r="O73" s="488" t="s">
        <v>9</v>
      </c>
      <c r="P73" s="490">
        <v>22620</v>
      </c>
      <c r="Q73" s="490">
        <v>22620</v>
      </c>
      <c r="R73" s="490">
        <v>22620</v>
      </c>
      <c r="S73" s="398" t="s">
        <v>98</v>
      </c>
    </row>
    <row r="74" spans="1:19" ht="15.75" customHeight="1">
      <c r="A74" s="544"/>
      <c r="B74" s="598" t="s">
        <v>125</v>
      </c>
      <c r="C74" s="598"/>
      <c r="D74" s="544"/>
      <c r="E74" s="487"/>
      <c r="F74" s="584"/>
      <c r="G74" s="525"/>
      <c r="H74" s="525"/>
      <c r="I74" s="525"/>
      <c r="J74" s="488"/>
      <c r="K74" s="488"/>
      <c r="L74" s="488"/>
      <c r="M74" s="488"/>
      <c r="N74" s="488"/>
      <c r="O74" s="488"/>
      <c r="P74" s="488"/>
      <c r="Q74" s="488"/>
      <c r="R74" s="488"/>
      <c r="S74" s="455"/>
    </row>
    <row r="75" spans="1:19" ht="15.75" customHeight="1">
      <c r="A75" s="544">
        <v>39</v>
      </c>
      <c r="B75" s="551" t="s">
        <v>22</v>
      </c>
      <c r="C75" s="583"/>
      <c r="D75" s="579">
        <v>1</v>
      </c>
      <c r="E75" s="579">
        <v>1</v>
      </c>
      <c r="F75" s="599">
        <f>(9000*12)</f>
        <v>108000</v>
      </c>
      <c r="G75" s="525">
        <v>1</v>
      </c>
      <c r="H75" s="525">
        <v>1</v>
      </c>
      <c r="I75" s="525">
        <v>1</v>
      </c>
      <c r="J75" s="488" t="s">
        <v>9</v>
      </c>
      <c r="K75" s="488" t="s">
        <v>9</v>
      </c>
      <c r="L75" s="488" t="s">
        <v>9</v>
      </c>
      <c r="M75" s="488" t="s">
        <v>9</v>
      </c>
      <c r="N75" s="488" t="s">
        <v>9</v>
      </c>
      <c r="O75" s="488" t="s">
        <v>9</v>
      </c>
      <c r="P75" s="488" t="s">
        <v>9</v>
      </c>
      <c r="Q75" s="488" t="s">
        <v>9</v>
      </c>
      <c r="R75" s="488" t="s">
        <v>9</v>
      </c>
      <c r="S75" s="24" t="s">
        <v>161</v>
      </c>
    </row>
    <row r="76" spans="1:19" ht="15.75" customHeight="1">
      <c r="A76" s="585">
        <v>40</v>
      </c>
      <c r="B76" s="551" t="s">
        <v>22</v>
      </c>
      <c r="C76" s="551"/>
      <c r="D76" s="579">
        <v>1</v>
      </c>
      <c r="E76" s="579">
        <v>1</v>
      </c>
      <c r="F76" s="596">
        <f>(9000*12)</f>
        <v>108000</v>
      </c>
      <c r="G76" s="600">
        <v>1</v>
      </c>
      <c r="H76" s="525">
        <v>1</v>
      </c>
      <c r="I76" s="525">
        <v>1</v>
      </c>
      <c r="J76" s="488" t="s">
        <v>9</v>
      </c>
      <c r="K76" s="488" t="s">
        <v>9</v>
      </c>
      <c r="L76" s="488" t="s">
        <v>9</v>
      </c>
      <c r="M76" s="488" t="s">
        <v>9</v>
      </c>
      <c r="N76" s="488" t="s">
        <v>9</v>
      </c>
      <c r="O76" s="488" t="s">
        <v>9</v>
      </c>
      <c r="P76" s="488" t="s">
        <v>9</v>
      </c>
      <c r="Q76" s="488" t="s">
        <v>9</v>
      </c>
      <c r="R76" s="488" t="s">
        <v>9</v>
      </c>
      <c r="S76" s="24" t="s">
        <v>161</v>
      </c>
    </row>
    <row r="77" spans="1:19" s="32" customFormat="1" ht="15.75" customHeight="1">
      <c r="A77" s="510"/>
      <c r="B77" s="526" t="s">
        <v>126</v>
      </c>
      <c r="C77" s="526"/>
      <c r="D77" s="467"/>
      <c r="E77" s="601"/>
      <c r="F77" s="487"/>
      <c r="G77" s="487"/>
      <c r="H77" s="487"/>
      <c r="I77" s="487"/>
      <c r="J77" s="602"/>
      <c r="K77" s="573"/>
      <c r="L77" s="573"/>
      <c r="M77" s="492"/>
      <c r="N77" s="443"/>
      <c r="O77" s="443"/>
      <c r="P77" s="492"/>
      <c r="Q77" s="492"/>
      <c r="R77" s="492"/>
      <c r="S77" s="24"/>
    </row>
    <row r="78" spans="1:19" s="32" customFormat="1" ht="15.75" customHeight="1">
      <c r="A78" s="510">
        <v>41</v>
      </c>
      <c r="B78" s="603" t="s">
        <v>144</v>
      </c>
      <c r="C78" s="558" t="s">
        <v>61</v>
      </c>
      <c r="D78" s="467">
        <v>1</v>
      </c>
      <c r="E78" s="573">
        <v>1</v>
      </c>
      <c r="F78" s="589">
        <v>378360</v>
      </c>
      <c r="G78" s="525">
        <v>1</v>
      </c>
      <c r="H78" s="525">
        <v>1</v>
      </c>
      <c r="I78" s="525">
        <v>1</v>
      </c>
      <c r="J78" s="530" t="s">
        <v>9</v>
      </c>
      <c r="K78" s="530" t="s">
        <v>9</v>
      </c>
      <c r="L78" s="530" t="s">
        <v>9</v>
      </c>
      <c r="M78" s="469">
        <v>12960</v>
      </c>
      <c r="N78" s="485">
        <v>13320</v>
      </c>
      <c r="O78" s="469">
        <v>13440</v>
      </c>
      <c r="P78" s="431">
        <f>F78+M78</f>
        <v>391320</v>
      </c>
      <c r="Q78" s="432">
        <f>P78+N78</f>
        <v>404640</v>
      </c>
      <c r="R78" s="431">
        <f>Q78+O78</f>
        <v>418080</v>
      </c>
      <c r="S78" s="24"/>
    </row>
    <row r="79" spans="1:19" s="32" customFormat="1" ht="15.75" customHeight="1">
      <c r="A79" s="467">
        <v>42</v>
      </c>
      <c r="B79" s="604" t="s">
        <v>134</v>
      </c>
      <c r="C79" s="539" t="s">
        <v>127</v>
      </c>
      <c r="D79" s="563">
        <v>1</v>
      </c>
      <c r="E79" s="467">
        <v>1</v>
      </c>
      <c r="F79" s="605">
        <v>305640</v>
      </c>
      <c r="G79" s="525">
        <v>1</v>
      </c>
      <c r="H79" s="525">
        <v>1</v>
      </c>
      <c r="I79" s="525">
        <v>1</v>
      </c>
      <c r="J79" s="467" t="s">
        <v>9</v>
      </c>
      <c r="K79" s="467" t="s">
        <v>9</v>
      </c>
      <c r="L79" s="530" t="s">
        <v>9</v>
      </c>
      <c r="M79" s="647">
        <v>11880</v>
      </c>
      <c r="N79" s="457">
        <v>12240</v>
      </c>
      <c r="O79" s="458">
        <v>12960</v>
      </c>
      <c r="P79" s="431">
        <f>F79+M79</f>
        <v>317520</v>
      </c>
      <c r="Q79" s="431">
        <f>P79+N79</f>
        <v>329760</v>
      </c>
      <c r="R79" s="431">
        <f>Q79+O79</f>
        <v>342720</v>
      </c>
      <c r="S79" s="24"/>
    </row>
    <row r="80" spans="1:19" s="32" customFormat="1" ht="15.75" customHeight="1">
      <c r="A80" s="756" t="s">
        <v>36</v>
      </c>
      <c r="B80" s="748"/>
      <c r="C80" s="509"/>
      <c r="D80" s="467">
        <f>SUM(D7:D79)</f>
        <v>42</v>
      </c>
      <c r="E80" s="467"/>
      <c r="F80" s="709">
        <f>SUM(F7:F79)</f>
        <v>9714240</v>
      </c>
      <c r="G80" s="606"/>
      <c r="H80" s="607"/>
      <c r="I80" s="607"/>
      <c r="J80" s="467"/>
      <c r="K80" s="467"/>
      <c r="L80" s="467"/>
      <c r="M80" s="467"/>
      <c r="N80" s="467"/>
      <c r="O80" s="467"/>
      <c r="P80" s="659">
        <v>8810220</v>
      </c>
      <c r="Q80" s="659">
        <v>9120060</v>
      </c>
      <c r="R80" s="659">
        <v>9435900</v>
      </c>
      <c r="S80" s="24"/>
    </row>
    <row r="81" spans="1:19" s="32" customFormat="1" ht="15.75" customHeight="1">
      <c r="A81" s="734" t="s">
        <v>37</v>
      </c>
      <c r="B81" s="735"/>
      <c r="C81" s="608"/>
      <c r="D81" s="467"/>
      <c r="E81" s="566"/>
      <c r="F81" s="443"/>
      <c r="G81" s="443"/>
      <c r="H81" s="443"/>
      <c r="I81" s="443"/>
      <c r="J81" s="493"/>
      <c r="K81" s="493"/>
      <c r="L81" s="493"/>
      <c r="M81" s="493"/>
      <c r="N81" s="493"/>
      <c r="O81" s="493"/>
      <c r="P81" s="494">
        <v>1762044</v>
      </c>
      <c r="Q81" s="494">
        <v>1824012</v>
      </c>
      <c r="R81" s="494">
        <v>1887180</v>
      </c>
      <c r="S81" s="24"/>
    </row>
    <row r="82" spans="1:19" ht="15.75" customHeight="1">
      <c r="A82" s="734" t="s">
        <v>38</v>
      </c>
      <c r="B82" s="735"/>
      <c r="C82" s="609"/>
      <c r="D82" s="510"/>
      <c r="E82" s="561"/>
      <c r="F82" s="610"/>
      <c r="G82" s="610"/>
      <c r="H82" s="610"/>
      <c r="I82" s="610"/>
      <c r="J82" s="495"/>
      <c r="K82" s="495"/>
      <c r="L82" s="495"/>
      <c r="M82" s="495"/>
      <c r="N82" s="495"/>
      <c r="O82" s="495"/>
      <c r="P82" s="697">
        <f>P80+P81</f>
        <v>10572264</v>
      </c>
      <c r="Q82" s="697">
        <f>Q80+Q81</f>
        <v>10944072</v>
      </c>
      <c r="R82" s="698">
        <f>R80+R81</f>
        <v>11323080</v>
      </c>
      <c r="S82" s="24"/>
    </row>
    <row r="83" spans="1:19" ht="15.75" customHeight="1">
      <c r="A83" s="734" t="s">
        <v>44</v>
      </c>
      <c r="B83" s="735"/>
      <c r="C83" s="608"/>
      <c r="D83" s="467"/>
      <c r="E83" s="566"/>
      <c r="F83" s="611"/>
      <c r="G83" s="443"/>
      <c r="H83" s="443"/>
      <c r="I83" s="443"/>
      <c r="J83" s="496"/>
      <c r="K83" s="496"/>
      <c r="L83" s="496"/>
      <c r="M83" s="496"/>
      <c r="N83" s="496"/>
      <c r="O83" s="496"/>
      <c r="P83" s="497">
        <v>26.27</v>
      </c>
      <c r="Q83" s="497">
        <v>25.89</v>
      </c>
      <c r="R83" s="497">
        <v>25.52</v>
      </c>
      <c r="S83" s="24"/>
    </row>
    <row r="84" spans="1:19" ht="18" customHeight="1">
      <c r="A84" s="723" t="s">
        <v>155</v>
      </c>
      <c r="B84" s="724"/>
      <c r="C84" s="724"/>
      <c r="D84" s="724"/>
      <c r="E84" s="724"/>
      <c r="F84" s="724"/>
      <c r="G84" s="724"/>
      <c r="H84" s="724"/>
      <c r="I84" s="724"/>
      <c r="J84" s="724"/>
      <c r="K84" s="724"/>
      <c r="L84" s="724"/>
      <c r="M84" s="724"/>
      <c r="N84" s="724"/>
      <c r="O84" s="725"/>
      <c r="P84" s="497">
        <v>26.87</v>
      </c>
      <c r="Q84" s="497">
        <v>26.49</v>
      </c>
      <c r="R84" s="497">
        <v>26.1</v>
      </c>
      <c r="S84" s="24"/>
    </row>
    <row r="85" spans="1:19" ht="18" customHeight="1">
      <c r="A85" s="727" t="s">
        <v>156</v>
      </c>
      <c r="B85" s="728"/>
      <c r="C85" s="728"/>
      <c r="D85" s="728"/>
      <c r="E85" s="728"/>
      <c r="F85" s="728"/>
      <c r="G85" s="728"/>
      <c r="H85" s="728"/>
      <c r="I85" s="728"/>
      <c r="J85" s="728"/>
      <c r="K85" s="728"/>
      <c r="L85" s="728"/>
      <c r="M85" s="728"/>
      <c r="N85" s="728"/>
      <c r="O85" s="729"/>
      <c r="P85" s="497">
        <v>34.83</v>
      </c>
      <c r="Q85" s="497">
        <v>32.34</v>
      </c>
      <c r="R85" s="497">
        <v>33.84</v>
      </c>
      <c r="S85" s="24"/>
    </row>
    <row r="86" spans="1:19" ht="18" customHeight="1">
      <c r="A86" s="730" t="s">
        <v>157</v>
      </c>
      <c r="B86" s="731"/>
      <c r="C86" s="731"/>
      <c r="D86" s="731"/>
      <c r="E86" s="731"/>
      <c r="F86" s="731"/>
      <c r="G86" s="731"/>
      <c r="H86" s="731"/>
      <c r="I86" s="731"/>
      <c r="J86" s="731"/>
      <c r="K86" s="731"/>
      <c r="L86" s="731"/>
      <c r="M86" s="731"/>
      <c r="N86" s="731"/>
      <c r="O86" s="732"/>
      <c r="P86" s="497">
        <v>35.9</v>
      </c>
      <c r="Q86" s="497">
        <v>35.39</v>
      </c>
      <c r="R86" s="497">
        <v>34.87</v>
      </c>
      <c r="S86" s="24"/>
    </row>
    <row r="87" spans="1:19" ht="15.75" customHeight="1">
      <c r="A87" s="726" t="s">
        <v>158</v>
      </c>
      <c r="B87" s="726"/>
      <c r="C87" s="726"/>
      <c r="D87" s="726"/>
      <c r="E87" s="726"/>
      <c r="F87" s="726"/>
      <c r="G87" s="726"/>
      <c r="H87" s="726"/>
      <c r="I87" s="726"/>
      <c r="J87" s="726"/>
      <c r="K87" s="726"/>
      <c r="L87" s="726"/>
      <c r="M87" s="726"/>
      <c r="N87" s="726"/>
      <c r="O87" s="726"/>
      <c r="P87" s="499"/>
      <c r="Q87" s="499"/>
      <c r="R87" s="499"/>
      <c r="S87" s="429"/>
    </row>
    <row r="88" spans="1:19" ht="15.75" customHeight="1">
      <c r="A88" s="733" t="s">
        <v>159</v>
      </c>
      <c r="B88" s="733"/>
      <c r="C88" s="733"/>
      <c r="D88" s="733"/>
      <c r="E88" s="733"/>
      <c r="F88" s="733"/>
      <c r="G88" s="733"/>
      <c r="H88" s="733"/>
      <c r="I88" s="733"/>
      <c r="J88" s="733"/>
      <c r="K88" s="733"/>
      <c r="L88" s="733"/>
      <c r="M88" s="733"/>
      <c r="N88" s="733"/>
      <c r="O88" s="733"/>
      <c r="P88" s="708"/>
      <c r="Q88" s="708"/>
      <c r="R88" s="708"/>
      <c r="S88" s="708"/>
    </row>
    <row r="89" spans="1:19" ht="15.75" customHeight="1">
      <c r="A89" s="733" t="s">
        <v>160</v>
      </c>
      <c r="B89" s="733"/>
      <c r="C89" s="733"/>
      <c r="D89" s="733"/>
      <c r="E89" s="733"/>
      <c r="F89" s="733"/>
      <c r="G89" s="733"/>
      <c r="H89" s="733"/>
      <c r="I89" s="733"/>
      <c r="J89" s="733"/>
      <c r="K89" s="733"/>
      <c r="L89" s="733"/>
      <c r="M89" s="733"/>
      <c r="N89" s="733"/>
      <c r="O89" s="733"/>
      <c r="P89" s="499"/>
      <c r="Q89" s="499"/>
      <c r="R89" s="499"/>
      <c r="S89" s="429"/>
    </row>
    <row r="90" spans="1:22" s="32" customFormat="1" ht="21" customHeight="1">
      <c r="A90" s="625"/>
      <c r="B90" s="626"/>
      <c r="C90" s="626"/>
      <c r="D90" s="627"/>
      <c r="E90" s="628"/>
      <c r="F90" s="629"/>
      <c r="G90" s="627"/>
      <c r="H90" s="627"/>
      <c r="I90" s="627"/>
      <c r="J90" s="628"/>
      <c r="K90" s="628"/>
      <c r="L90" s="628"/>
      <c r="M90" s="464"/>
      <c r="N90" s="464"/>
      <c r="O90" s="464"/>
      <c r="P90" s="464"/>
      <c r="Q90" s="464"/>
      <c r="R90" s="464"/>
      <c r="S90" s="428"/>
      <c r="V90" s="157"/>
    </row>
    <row r="91" spans="1:22" s="32" customFormat="1" ht="21" customHeight="1">
      <c r="A91" s="625"/>
      <c r="B91" s="626"/>
      <c r="C91" s="626"/>
      <c r="D91" s="627"/>
      <c r="E91" s="628"/>
      <c r="F91" s="629"/>
      <c r="G91" s="627"/>
      <c r="H91" s="627"/>
      <c r="I91" s="627"/>
      <c r="J91" s="628"/>
      <c r="K91" s="628"/>
      <c r="L91" s="628"/>
      <c r="M91" s="464"/>
      <c r="N91" s="464"/>
      <c r="O91" s="464"/>
      <c r="P91" s="464"/>
      <c r="Q91" s="464"/>
      <c r="R91" s="464"/>
      <c r="S91" s="428"/>
      <c r="V91" s="157"/>
    </row>
    <row r="92" spans="1:24" s="32" customFormat="1" ht="21" customHeight="1">
      <c r="A92" s="625"/>
      <c r="B92" s="626"/>
      <c r="C92" s="626"/>
      <c r="D92" s="627"/>
      <c r="E92" s="628"/>
      <c r="F92" s="629"/>
      <c r="G92" s="627"/>
      <c r="H92" s="627"/>
      <c r="I92" s="627"/>
      <c r="J92" s="628"/>
      <c r="K92" s="628"/>
      <c r="L92" s="628"/>
      <c r="M92" s="464"/>
      <c r="N92" s="464"/>
      <c r="O92" s="464"/>
      <c r="P92" s="464"/>
      <c r="Q92" s="464"/>
      <c r="R92" s="464"/>
      <c r="S92" s="428"/>
      <c r="V92" s="66"/>
      <c r="W92" s="66"/>
      <c r="X92" s="66"/>
    </row>
    <row r="93" spans="1:24" s="32" customFormat="1" ht="21" customHeight="1">
      <c r="A93" s="625"/>
      <c r="B93" s="626"/>
      <c r="C93" s="626"/>
      <c r="D93" s="627"/>
      <c r="E93" s="628"/>
      <c r="F93" s="629"/>
      <c r="G93" s="627"/>
      <c r="H93" s="627"/>
      <c r="I93" s="627"/>
      <c r="J93" s="628"/>
      <c r="K93" s="628"/>
      <c r="L93" s="628"/>
      <c r="M93" s="508"/>
      <c r="N93" s="508"/>
      <c r="O93" s="508"/>
      <c r="P93" s="508"/>
      <c r="Q93" s="508"/>
      <c r="R93" s="508"/>
      <c r="S93" s="428"/>
      <c r="V93" s="66"/>
      <c r="W93" s="66"/>
      <c r="X93" s="66"/>
    </row>
    <row r="94" spans="1:24" s="32" customFormat="1" ht="21" customHeight="1">
      <c r="A94" s="625"/>
      <c r="B94" s="626"/>
      <c r="C94" s="626"/>
      <c r="D94" s="627"/>
      <c r="E94" s="628"/>
      <c r="F94" s="629"/>
      <c r="G94" s="627"/>
      <c r="H94" s="627"/>
      <c r="I94" s="627"/>
      <c r="J94" s="628"/>
      <c r="K94" s="628"/>
      <c r="L94" s="628"/>
      <c r="M94" s="508"/>
      <c r="N94" s="508"/>
      <c r="O94" s="508"/>
      <c r="P94" s="508"/>
      <c r="Q94" s="508"/>
      <c r="R94" s="508"/>
      <c r="S94" s="428"/>
      <c r="V94" s="66"/>
      <c r="W94" s="66"/>
      <c r="X94" s="66"/>
    </row>
    <row r="95" spans="1:24" s="32" customFormat="1" ht="21" customHeight="1">
      <c r="A95" s="625"/>
      <c r="B95" s="626"/>
      <c r="C95" s="626"/>
      <c r="D95" s="627"/>
      <c r="E95" s="628"/>
      <c r="F95" s="629"/>
      <c r="G95" s="627"/>
      <c r="H95" s="627"/>
      <c r="I95" s="627"/>
      <c r="J95" s="628"/>
      <c r="K95" s="628"/>
      <c r="L95" s="628"/>
      <c r="M95" s="508"/>
      <c r="N95" s="508"/>
      <c r="O95" s="508"/>
      <c r="P95" s="508"/>
      <c r="Q95" s="508"/>
      <c r="R95" s="508"/>
      <c r="S95" s="428"/>
      <c r="V95" s="66"/>
      <c r="W95" s="66"/>
      <c r="X95" s="66"/>
    </row>
    <row r="96" spans="22:24" ht="21" customHeight="1">
      <c r="V96" s="59"/>
      <c r="W96" s="59"/>
      <c r="X96" s="59"/>
    </row>
    <row r="97" spans="20:21" ht="21" customHeight="1">
      <c r="T97" s="59"/>
      <c r="U97" s="59"/>
    </row>
  </sheetData>
  <sheetProtection/>
  <mergeCells count="51">
    <mergeCell ref="A81:B81"/>
    <mergeCell ref="M30:O30"/>
    <mergeCell ref="J61:L61"/>
    <mergeCell ref="M61:O61"/>
    <mergeCell ref="J31:L31"/>
    <mergeCell ref="A80:B80"/>
    <mergeCell ref="E32:F32"/>
    <mergeCell ref="G32:I32"/>
    <mergeCell ref="J32:L32"/>
    <mergeCell ref="E61:F61"/>
    <mergeCell ref="M5:O5"/>
    <mergeCell ref="P5:R5"/>
    <mergeCell ref="M32:O32"/>
    <mergeCell ref="P32:R32"/>
    <mergeCell ref="E30:F30"/>
    <mergeCell ref="G30:I30"/>
    <mergeCell ref="J30:L30"/>
    <mergeCell ref="P30:R30"/>
    <mergeCell ref="E31:F31"/>
    <mergeCell ref="G4:I4"/>
    <mergeCell ref="J4:L4"/>
    <mergeCell ref="E5:F5"/>
    <mergeCell ref="G5:I5"/>
    <mergeCell ref="J5:L5"/>
    <mergeCell ref="G61:I61"/>
    <mergeCell ref="P63:R63"/>
    <mergeCell ref="A1:R1"/>
    <mergeCell ref="A2:R2"/>
    <mergeCell ref="E3:F3"/>
    <mergeCell ref="G3:I3"/>
    <mergeCell ref="J3:L3"/>
    <mergeCell ref="M3:O3"/>
    <mergeCell ref="P3:R3"/>
    <mergeCell ref="G31:I31"/>
    <mergeCell ref="E4:F4"/>
    <mergeCell ref="A82:B82"/>
    <mergeCell ref="A83:B83"/>
    <mergeCell ref="P61:R61"/>
    <mergeCell ref="E62:F62"/>
    <mergeCell ref="G62:I62"/>
    <mergeCell ref="J62:L62"/>
    <mergeCell ref="E63:F63"/>
    <mergeCell ref="G63:I63"/>
    <mergeCell ref="J63:L63"/>
    <mergeCell ref="M63:O63"/>
    <mergeCell ref="A84:O84"/>
    <mergeCell ref="A87:O87"/>
    <mergeCell ref="A85:O85"/>
    <mergeCell ref="A86:O86"/>
    <mergeCell ref="A88:O88"/>
    <mergeCell ref="A89:O89"/>
  </mergeCells>
  <printOptions/>
  <pageMargins left="0.4330708661417323" right="0.2362204724409449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14"/>
  <sheetViews>
    <sheetView zoomScale="180" zoomScaleNormal="180" zoomScaleSheetLayoutView="170" zoomScalePageLayoutView="0" workbookViewId="0" topLeftCell="D70">
      <selection activeCell="S22" sqref="S22"/>
    </sheetView>
  </sheetViews>
  <sheetFormatPr defaultColWidth="9.140625" defaultRowHeight="21" customHeight="1"/>
  <cols>
    <col min="1" max="1" width="2.28125" style="625" customWidth="1"/>
    <col min="2" max="2" width="25.28125" style="626" customWidth="1"/>
    <col min="3" max="3" width="14.57421875" style="626" customWidth="1"/>
    <col min="4" max="4" width="3.8515625" style="627" customWidth="1"/>
    <col min="5" max="5" width="4.28125" style="628" customWidth="1"/>
    <col min="6" max="6" width="7.28125" style="629" customWidth="1"/>
    <col min="7" max="9" width="3.421875" style="627" customWidth="1"/>
    <col min="10" max="12" width="3.421875" style="628" customWidth="1"/>
    <col min="13" max="18" width="6.7109375" style="508" customWidth="1"/>
    <col min="19" max="19" width="8.7109375" style="428" customWidth="1"/>
    <col min="20" max="20" width="10.28125" style="1" bestFit="1" customWidth="1"/>
    <col min="21" max="21" width="9.140625" style="1" bestFit="1" customWidth="1"/>
    <col min="22" max="16384" width="9.00390625" style="1" customWidth="1"/>
  </cols>
  <sheetData>
    <row r="1" spans="1:19" ht="21" customHeight="1">
      <c r="A1" s="749" t="s">
        <v>0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49"/>
      <c r="P1" s="749"/>
      <c r="Q1" s="749"/>
      <c r="R1" s="749"/>
      <c r="S1" s="427">
        <v>18</v>
      </c>
    </row>
    <row r="2" spans="1:18" ht="18.75" customHeight="1">
      <c r="A2" s="750" t="s">
        <v>1</v>
      </c>
      <c r="B2" s="750"/>
      <c r="C2" s="751"/>
      <c r="D2" s="751"/>
      <c r="E2" s="750"/>
      <c r="F2" s="750"/>
      <c r="G2" s="750"/>
      <c r="H2" s="750"/>
      <c r="I2" s="750"/>
      <c r="J2" s="750"/>
      <c r="K2" s="750"/>
      <c r="L2" s="750"/>
      <c r="M2" s="751"/>
      <c r="N2" s="751"/>
      <c r="O2" s="751"/>
      <c r="P2" s="751"/>
      <c r="Q2" s="751"/>
      <c r="R2" s="751"/>
    </row>
    <row r="3" spans="1:19" ht="17.25" customHeight="1">
      <c r="A3" s="510"/>
      <c r="B3" s="511"/>
      <c r="C3" s="512"/>
      <c r="D3" s="513" t="s">
        <v>3</v>
      </c>
      <c r="E3" s="738" t="s">
        <v>20</v>
      </c>
      <c r="F3" s="752"/>
      <c r="G3" s="737" t="s">
        <v>24</v>
      </c>
      <c r="H3" s="753"/>
      <c r="I3" s="754"/>
      <c r="J3" s="736" t="s">
        <v>17</v>
      </c>
      <c r="K3" s="737"/>
      <c r="L3" s="738"/>
      <c r="M3" s="736" t="s">
        <v>4</v>
      </c>
      <c r="N3" s="755"/>
      <c r="O3" s="755"/>
      <c r="P3" s="736" t="s">
        <v>5</v>
      </c>
      <c r="Q3" s="737"/>
      <c r="R3" s="738"/>
      <c r="S3" s="48" t="s">
        <v>40</v>
      </c>
    </row>
    <row r="4" spans="1:19" ht="17.25" customHeight="1">
      <c r="A4" s="514" t="s">
        <v>2</v>
      </c>
      <c r="B4" s="465" t="s">
        <v>121</v>
      </c>
      <c r="C4" s="514" t="s">
        <v>120</v>
      </c>
      <c r="D4" s="515" t="s">
        <v>6</v>
      </c>
      <c r="E4" s="739" t="s">
        <v>19</v>
      </c>
      <c r="F4" s="740"/>
      <c r="G4" s="741" t="s">
        <v>25</v>
      </c>
      <c r="H4" s="739"/>
      <c r="I4" s="740"/>
      <c r="J4" s="741" t="s">
        <v>18</v>
      </c>
      <c r="K4" s="739"/>
      <c r="L4" s="740"/>
      <c r="M4" s="463"/>
      <c r="N4" s="464"/>
      <c r="O4" s="464"/>
      <c r="P4" s="465"/>
      <c r="Q4" s="463"/>
      <c r="R4" s="466"/>
      <c r="S4" s="324"/>
    </row>
    <row r="5" spans="1:19" ht="17.25" customHeight="1">
      <c r="A5" s="516"/>
      <c r="B5" s="517"/>
      <c r="C5" s="518"/>
      <c r="D5" s="519"/>
      <c r="E5" s="742"/>
      <c r="F5" s="743"/>
      <c r="G5" s="744" t="s">
        <v>26</v>
      </c>
      <c r="H5" s="745"/>
      <c r="I5" s="746"/>
      <c r="J5" s="744"/>
      <c r="K5" s="742"/>
      <c r="L5" s="742"/>
      <c r="M5" s="744"/>
      <c r="N5" s="747"/>
      <c r="O5" s="748"/>
      <c r="P5" s="744"/>
      <c r="Q5" s="747"/>
      <c r="R5" s="748"/>
      <c r="S5" s="324"/>
    </row>
    <row r="6" spans="1:19" ht="17.25" customHeight="1">
      <c r="A6" s="516"/>
      <c r="B6" s="521"/>
      <c r="C6" s="522"/>
      <c r="D6" s="523"/>
      <c r="E6" s="693" t="s">
        <v>7</v>
      </c>
      <c r="F6" s="696" t="s">
        <v>8</v>
      </c>
      <c r="G6" s="695">
        <v>2561</v>
      </c>
      <c r="H6" s="695">
        <v>2562</v>
      </c>
      <c r="I6" s="695">
        <v>2563</v>
      </c>
      <c r="J6" s="695">
        <v>2561</v>
      </c>
      <c r="K6" s="695">
        <v>2562</v>
      </c>
      <c r="L6" s="695">
        <v>2563</v>
      </c>
      <c r="M6" s="493">
        <v>2561</v>
      </c>
      <c r="N6" s="493">
        <v>2562</v>
      </c>
      <c r="O6" s="493">
        <v>2563</v>
      </c>
      <c r="P6" s="493">
        <v>2561</v>
      </c>
      <c r="Q6" s="493">
        <v>2562</v>
      </c>
      <c r="R6" s="493">
        <v>2563</v>
      </c>
      <c r="S6" s="430"/>
    </row>
    <row r="7" spans="1:19" ht="18" customHeight="1">
      <c r="A7" s="467">
        <v>1</v>
      </c>
      <c r="B7" s="524" t="s">
        <v>141</v>
      </c>
      <c r="C7" s="514" t="s">
        <v>122</v>
      </c>
      <c r="D7" s="525">
        <v>1</v>
      </c>
      <c r="E7" s="467">
        <v>1</v>
      </c>
      <c r="F7" s="432">
        <v>597120</v>
      </c>
      <c r="G7" s="522">
        <v>1</v>
      </c>
      <c r="H7" s="522">
        <v>1</v>
      </c>
      <c r="I7" s="522">
        <v>1</v>
      </c>
      <c r="J7" s="467" t="s">
        <v>9</v>
      </c>
      <c r="K7" s="467" t="s">
        <v>9</v>
      </c>
      <c r="L7" s="467" t="s">
        <v>9</v>
      </c>
      <c r="M7" s="431">
        <v>16440</v>
      </c>
      <c r="N7" s="432">
        <v>16440</v>
      </c>
      <c r="O7" s="431">
        <v>16560</v>
      </c>
      <c r="P7" s="431">
        <f>F7+M7</f>
        <v>613560</v>
      </c>
      <c r="Q7" s="431">
        <f>P7+N7</f>
        <v>630000</v>
      </c>
      <c r="R7" s="431">
        <f>Q7+O7</f>
        <v>646560</v>
      </c>
      <c r="S7" s="430"/>
    </row>
    <row r="8" spans="1:19" ht="18" customHeight="1">
      <c r="A8" s="467">
        <v>2</v>
      </c>
      <c r="B8" s="524" t="s">
        <v>142</v>
      </c>
      <c r="C8" s="510" t="s">
        <v>123</v>
      </c>
      <c r="D8" s="467">
        <v>1</v>
      </c>
      <c r="E8" s="467">
        <v>1</v>
      </c>
      <c r="F8" s="432">
        <v>384720</v>
      </c>
      <c r="G8" s="522">
        <v>1</v>
      </c>
      <c r="H8" s="522">
        <v>1</v>
      </c>
      <c r="I8" s="522">
        <v>1</v>
      </c>
      <c r="J8" s="467" t="s">
        <v>9</v>
      </c>
      <c r="K8" s="467" t="s">
        <v>9</v>
      </c>
      <c r="L8" s="467" t="s">
        <v>9</v>
      </c>
      <c r="M8" s="431">
        <v>13440</v>
      </c>
      <c r="N8" s="431">
        <v>13320</v>
      </c>
      <c r="O8" s="431">
        <v>13080</v>
      </c>
      <c r="P8" s="431">
        <f>F8+M8</f>
        <v>398160</v>
      </c>
      <c r="Q8" s="431">
        <f>P8+N8</f>
        <v>411480</v>
      </c>
      <c r="R8" s="431">
        <f>Q8+O8</f>
        <v>424560</v>
      </c>
      <c r="S8" s="430"/>
    </row>
    <row r="9" spans="1:19" ht="15.75" customHeight="1">
      <c r="A9" s="525"/>
      <c r="B9" s="526" t="s">
        <v>10</v>
      </c>
      <c r="C9" s="526"/>
      <c r="D9" s="467"/>
      <c r="E9" s="467"/>
      <c r="F9" s="443"/>
      <c r="G9" s="522"/>
      <c r="H9" s="522"/>
      <c r="I9" s="522"/>
      <c r="J9" s="467"/>
      <c r="K9" s="467"/>
      <c r="L9" s="467"/>
      <c r="M9" s="468"/>
      <c r="N9" s="468"/>
      <c r="O9" s="468"/>
      <c r="P9" s="431"/>
      <c r="Q9" s="431"/>
      <c r="R9" s="431"/>
      <c r="S9" s="24"/>
    </row>
    <row r="10" spans="1:19" ht="15.75" customHeight="1">
      <c r="A10" s="510"/>
      <c r="B10" s="527" t="s">
        <v>16</v>
      </c>
      <c r="C10" s="527"/>
      <c r="D10" s="467"/>
      <c r="E10" s="467"/>
      <c r="F10" s="443"/>
      <c r="G10" s="522"/>
      <c r="H10" s="522"/>
      <c r="I10" s="522"/>
      <c r="J10" s="467"/>
      <c r="K10" s="467"/>
      <c r="L10" s="467"/>
      <c r="M10" s="468"/>
      <c r="N10" s="468"/>
      <c r="O10" s="468"/>
      <c r="P10" s="431"/>
      <c r="Q10" s="431"/>
      <c r="R10" s="431"/>
      <c r="S10" s="24"/>
    </row>
    <row r="11" spans="1:19" ht="18.75" customHeight="1">
      <c r="A11" s="467">
        <v>3</v>
      </c>
      <c r="B11" s="528" t="s">
        <v>139</v>
      </c>
      <c r="C11" s="529" t="s">
        <v>61</v>
      </c>
      <c r="D11" s="467">
        <v>1</v>
      </c>
      <c r="E11" s="467">
        <v>1</v>
      </c>
      <c r="F11" s="432">
        <v>384720</v>
      </c>
      <c r="G11" s="522">
        <v>1</v>
      </c>
      <c r="H11" s="522">
        <v>1</v>
      </c>
      <c r="I11" s="522">
        <v>1</v>
      </c>
      <c r="J11" s="467" t="s">
        <v>9</v>
      </c>
      <c r="K11" s="467" t="s">
        <v>9</v>
      </c>
      <c r="L11" s="530" t="s">
        <v>9</v>
      </c>
      <c r="M11" s="469">
        <v>13440</v>
      </c>
      <c r="N11" s="431">
        <v>13320</v>
      </c>
      <c r="O11" s="469">
        <v>13080</v>
      </c>
      <c r="P11" s="431">
        <f aca="true" t="shared" si="0" ref="P11:P17">F11+M11</f>
        <v>398160</v>
      </c>
      <c r="Q11" s="431">
        <f aca="true" t="shared" si="1" ref="Q11:R17">P11+N11</f>
        <v>411480</v>
      </c>
      <c r="R11" s="431">
        <f t="shared" si="1"/>
        <v>424560</v>
      </c>
      <c r="S11" s="24"/>
    </row>
    <row r="12" spans="1:19" ht="18" customHeight="1">
      <c r="A12" s="529">
        <v>4</v>
      </c>
      <c r="B12" s="531" t="s">
        <v>140</v>
      </c>
      <c r="C12" s="529" t="s">
        <v>61</v>
      </c>
      <c r="D12" s="467">
        <v>1</v>
      </c>
      <c r="E12" s="467">
        <v>1</v>
      </c>
      <c r="F12" s="447">
        <v>323640</v>
      </c>
      <c r="G12" s="522">
        <v>1</v>
      </c>
      <c r="H12" s="522">
        <v>1</v>
      </c>
      <c r="I12" s="522">
        <v>1</v>
      </c>
      <c r="J12" s="467" t="s">
        <v>9</v>
      </c>
      <c r="K12" s="467" t="s">
        <v>9</v>
      </c>
      <c r="L12" s="467" t="s">
        <v>9</v>
      </c>
      <c r="M12" s="446">
        <v>11880</v>
      </c>
      <c r="N12" s="431">
        <v>12240</v>
      </c>
      <c r="O12" s="446">
        <v>12960</v>
      </c>
      <c r="P12" s="431">
        <f t="shared" si="0"/>
        <v>335520</v>
      </c>
      <c r="Q12" s="431">
        <f t="shared" si="1"/>
        <v>347760</v>
      </c>
      <c r="R12" s="431">
        <f t="shared" si="1"/>
        <v>360720</v>
      </c>
      <c r="S12" s="24"/>
    </row>
    <row r="13" spans="1:19" ht="18" customHeight="1">
      <c r="A13" s="532">
        <v>5</v>
      </c>
      <c r="B13" s="533" t="s">
        <v>130</v>
      </c>
      <c r="C13" s="534" t="s">
        <v>127</v>
      </c>
      <c r="D13" s="535">
        <v>1</v>
      </c>
      <c r="E13" s="536">
        <v>1</v>
      </c>
      <c r="F13" s="537">
        <v>293880</v>
      </c>
      <c r="G13" s="522">
        <v>1</v>
      </c>
      <c r="H13" s="522">
        <v>1</v>
      </c>
      <c r="I13" s="522">
        <v>1</v>
      </c>
      <c r="J13" s="538" t="s">
        <v>9</v>
      </c>
      <c r="K13" s="538" t="s">
        <v>9</v>
      </c>
      <c r="L13" s="538" t="s">
        <v>9</v>
      </c>
      <c r="M13" s="470">
        <v>11760</v>
      </c>
      <c r="N13" s="470">
        <v>11880</v>
      </c>
      <c r="O13" s="470">
        <v>12240</v>
      </c>
      <c r="P13" s="431">
        <f t="shared" si="0"/>
        <v>305640</v>
      </c>
      <c r="Q13" s="431">
        <f t="shared" si="1"/>
        <v>317520</v>
      </c>
      <c r="R13" s="431">
        <f t="shared" si="1"/>
        <v>329760</v>
      </c>
      <c r="S13" s="433"/>
    </row>
    <row r="14" spans="1:20" ht="18" customHeight="1">
      <c r="A14" s="467">
        <v>6</v>
      </c>
      <c r="B14" s="524" t="s">
        <v>129</v>
      </c>
      <c r="C14" s="532" t="s">
        <v>127</v>
      </c>
      <c r="D14" s="539">
        <v>1</v>
      </c>
      <c r="E14" s="529">
        <v>1</v>
      </c>
      <c r="F14" s="540">
        <v>456720</v>
      </c>
      <c r="G14" s="522">
        <v>1</v>
      </c>
      <c r="H14" s="522">
        <v>1</v>
      </c>
      <c r="I14" s="522">
        <v>1</v>
      </c>
      <c r="J14" s="529" t="s">
        <v>9</v>
      </c>
      <c r="K14" s="529" t="s">
        <v>9</v>
      </c>
      <c r="L14" s="529" t="s">
        <v>9</v>
      </c>
      <c r="M14" s="472">
        <v>13440</v>
      </c>
      <c r="N14" s="431">
        <v>13080</v>
      </c>
      <c r="O14" s="473">
        <v>13080</v>
      </c>
      <c r="P14" s="431">
        <f t="shared" si="0"/>
        <v>470160</v>
      </c>
      <c r="Q14" s="431">
        <f t="shared" si="1"/>
        <v>483240</v>
      </c>
      <c r="R14" s="431">
        <f t="shared" si="1"/>
        <v>496320</v>
      </c>
      <c r="S14" s="434"/>
      <c r="T14" s="19"/>
    </row>
    <row r="15" spans="1:19" ht="18" customHeight="1">
      <c r="A15" s="510">
        <v>7</v>
      </c>
      <c r="B15" s="533" t="s">
        <v>77</v>
      </c>
      <c r="C15" s="541" t="s">
        <v>128</v>
      </c>
      <c r="D15" s="539">
        <v>1</v>
      </c>
      <c r="E15" s="529">
        <v>1</v>
      </c>
      <c r="F15" s="485">
        <v>249360</v>
      </c>
      <c r="G15" s="522">
        <v>1</v>
      </c>
      <c r="H15" s="522">
        <v>1</v>
      </c>
      <c r="I15" s="522">
        <v>1</v>
      </c>
      <c r="J15" s="530" t="s">
        <v>9</v>
      </c>
      <c r="K15" s="444" t="s">
        <v>9</v>
      </c>
      <c r="L15" s="444" t="s">
        <v>9</v>
      </c>
      <c r="M15" s="437">
        <v>10080</v>
      </c>
      <c r="N15" s="431">
        <v>10440</v>
      </c>
      <c r="O15" s="473">
        <v>10560</v>
      </c>
      <c r="P15" s="431">
        <f t="shared" si="0"/>
        <v>259440</v>
      </c>
      <c r="Q15" s="431">
        <f t="shared" si="1"/>
        <v>269880</v>
      </c>
      <c r="R15" s="431">
        <f t="shared" si="1"/>
        <v>280440</v>
      </c>
      <c r="S15" s="433"/>
    </row>
    <row r="16" spans="1:19" ht="18" customHeight="1">
      <c r="A16" s="510">
        <v>8</v>
      </c>
      <c r="B16" s="533" t="s">
        <v>86</v>
      </c>
      <c r="C16" s="541" t="s">
        <v>128</v>
      </c>
      <c r="D16" s="539">
        <v>1</v>
      </c>
      <c r="E16" s="529">
        <v>1</v>
      </c>
      <c r="F16" s="485">
        <v>225720</v>
      </c>
      <c r="G16" s="522">
        <v>1</v>
      </c>
      <c r="H16" s="522">
        <v>1</v>
      </c>
      <c r="I16" s="522">
        <v>1</v>
      </c>
      <c r="J16" s="530" t="s">
        <v>9</v>
      </c>
      <c r="K16" s="529" t="s">
        <v>9</v>
      </c>
      <c r="L16" s="529" t="s">
        <v>9</v>
      </c>
      <c r="M16" s="437">
        <v>9240</v>
      </c>
      <c r="N16" s="431">
        <v>9360</v>
      </c>
      <c r="O16" s="473">
        <v>9960</v>
      </c>
      <c r="P16" s="431">
        <f t="shared" si="0"/>
        <v>234960</v>
      </c>
      <c r="Q16" s="431">
        <f t="shared" si="1"/>
        <v>244320</v>
      </c>
      <c r="R16" s="431">
        <f t="shared" si="1"/>
        <v>254280</v>
      </c>
      <c r="S16" s="24"/>
    </row>
    <row r="17" spans="1:19" ht="17.25" customHeight="1">
      <c r="A17" s="544">
        <v>9</v>
      </c>
      <c r="B17" s="566" t="s">
        <v>78</v>
      </c>
      <c r="C17" s="529" t="s">
        <v>128</v>
      </c>
      <c r="D17" s="542">
        <v>1</v>
      </c>
      <c r="E17" s="467">
        <v>1</v>
      </c>
      <c r="F17" s="485">
        <v>296760</v>
      </c>
      <c r="G17" s="522">
        <v>1</v>
      </c>
      <c r="H17" s="522">
        <v>1</v>
      </c>
      <c r="I17" s="522">
        <v>1</v>
      </c>
      <c r="J17" s="530" t="s">
        <v>9</v>
      </c>
      <c r="K17" s="467" t="s">
        <v>9</v>
      </c>
      <c r="L17" s="467" t="s">
        <v>9</v>
      </c>
      <c r="M17" s="431">
        <v>11160</v>
      </c>
      <c r="N17" s="431">
        <v>11040</v>
      </c>
      <c r="O17" s="431">
        <v>10920</v>
      </c>
      <c r="P17" s="431">
        <f t="shared" si="0"/>
        <v>307920</v>
      </c>
      <c r="Q17" s="431">
        <f t="shared" si="1"/>
        <v>318960</v>
      </c>
      <c r="R17" s="431">
        <f t="shared" si="1"/>
        <v>329880</v>
      </c>
      <c r="S17" s="435"/>
    </row>
    <row r="18" spans="1:19" s="26" customFormat="1" ht="15.75" customHeight="1">
      <c r="A18" s="525"/>
      <c r="B18" s="543" t="s">
        <v>12</v>
      </c>
      <c r="C18" s="543"/>
      <c r="D18" s="467"/>
      <c r="E18" s="544"/>
      <c r="F18" s="446"/>
      <c r="G18" s="522"/>
      <c r="H18" s="522"/>
      <c r="I18" s="522"/>
      <c r="J18" s="474"/>
      <c r="K18" s="474"/>
      <c r="L18" s="474"/>
      <c r="M18" s="474"/>
      <c r="N18" s="474"/>
      <c r="O18" s="474"/>
      <c r="P18" s="474"/>
      <c r="Q18" s="474"/>
      <c r="R18" s="474"/>
      <c r="S18" s="436"/>
    </row>
    <row r="19" spans="1:19" s="652" customFormat="1" ht="17.25" customHeight="1">
      <c r="A19" s="538">
        <v>10</v>
      </c>
      <c r="B19" s="531" t="s">
        <v>95</v>
      </c>
      <c r="C19" s="531"/>
      <c r="D19" s="529">
        <v>1</v>
      </c>
      <c r="E19" s="648">
        <v>1</v>
      </c>
      <c r="F19" s="649">
        <f>18480*12</f>
        <v>221760</v>
      </c>
      <c r="G19" s="650">
        <v>1</v>
      </c>
      <c r="H19" s="650">
        <v>1</v>
      </c>
      <c r="I19" s="650">
        <v>1</v>
      </c>
      <c r="J19" s="444" t="s">
        <v>9</v>
      </c>
      <c r="K19" s="529" t="s">
        <v>9</v>
      </c>
      <c r="L19" s="529" t="s">
        <v>9</v>
      </c>
      <c r="M19" s="456" t="s">
        <v>9</v>
      </c>
      <c r="N19" s="456" t="s">
        <v>9</v>
      </c>
      <c r="O19" s="456" t="s">
        <v>9</v>
      </c>
      <c r="P19" s="456" t="s">
        <v>9</v>
      </c>
      <c r="Q19" s="456" t="s">
        <v>9</v>
      </c>
      <c r="R19" s="456" t="s">
        <v>9</v>
      </c>
      <c r="S19" s="651"/>
    </row>
    <row r="20" spans="1:19" s="19" customFormat="1" ht="17.25" customHeight="1">
      <c r="A20" s="529">
        <v>11</v>
      </c>
      <c r="B20" s="531" t="s">
        <v>95</v>
      </c>
      <c r="C20" s="531"/>
      <c r="D20" s="529">
        <v>1</v>
      </c>
      <c r="E20" s="529">
        <v>1</v>
      </c>
      <c r="F20" s="649">
        <f>18480*12</f>
        <v>221760</v>
      </c>
      <c r="G20" s="650">
        <v>1</v>
      </c>
      <c r="H20" s="650">
        <v>1</v>
      </c>
      <c r="I20" s="650">
        <v>1</v>
      </c>
      <c r="J20" s="456" t="s">
        <v>9</v>
      </c>
      <c r="K20" s="456" t="s">
        <v>9</v>
      </c>
      <c r="L20" s="456" t="s">
        <v>9</v>
      </c>
      <c r="M20" s="456" t="s">
        <v>9</v>
      </c>
      <c r="N20" s="456" t="s">
        <v>9</v>
      </c>
      <c r="O20" s="456" t="s">
        <v>9</v>
      </c>
      <c r="P20" s="456" t="s">
        <v>9</v>
      </c>
      <c r="Q20" s="456" t="s">
        <v>9</v>
      </c>
      <c r="R20" s="456" t="s">
        <v>9</v>
      </c>
      <c r="S20" s="435"/>
    </row>
    <row r="21" spans="1:19" ht="17.25" customHeight="1">
      <c r="A21" s="525"/>
      <c r="B21" s="545" t="s">
        <v>15</v>
      </c>
      <c r="C21" s="545"/>
      <c r="D21" s="546"/>
      <c r="E21" s="547"/>
      <c r="F21" s="548"/>
      <c r="G21" s="522"/>
      <c r="H21" s="522"/>
      <c r="I21" s="522"/>
      <c r="J21" s="549"/>
      <c r="K21" s="550"/>
      <c r="L21" s="550"/>
      <c r="M21" s="475"/>
      <c r="N21" s="476"/>
      <c r="O21" s="477"/>
      <c r="P21" s="478"/>
      <c r="Q21" s="478"/>
      <c r="R21" s="478"/>
      <c r="S21" s="24"/>
    </row>
    <row r="22" spans="1:19" ht="18" customHeight="1">
      <c r="A22" s="467">
        <v>12</v>
      </c>
      <c r="B22" s="551" t="s">
        <v>148</v>
      </c>
      <c r="C22" s="545"/>
      <c r="D22" s="510">
        <v>1</v>
      </c>
      <c r="E22" s="510">
        <v>0</v>
      </c>
      <c r="F22" s="467">
        <v>0</v>
      </c>
      <c r="G22" s="522">
        <v>-1</v>
      </c>
      <c r="H22" s="456" t="s">
        <v>9</v>
      </c>
      <c r="I22" s="456" t="s">
        <v>9</v>
      </c>
      <c r="J22" s="522">
        <v>-1</v>
      </c>
      <c r="K22" s="456" t="s">
        <v>9</v>
      </c>
      <c r="L22" s="456" t="s">
        <v>9</v>
      </c>
      <c r="M22" s="510">
        <v>0</v>
      </c>
      <c r="N22" s="467">
        <v>0</v>
      </c>
      <c r="O22" s="467">
        <v>0</v>
      </c>
      <c r="P22" s="431">
        <f aca="true" t="shared" si="2" ref="P22:P27">F22+M22</f>
        <v>0</v>
      </c>
      <c r="Q22" s="431">
        <f>P22+N22</f>
        <v>0</v>
      </c>
      <c r="R22" s="431">
        <f>Q22+O22</f>
        <v>0</v>
      </c>
      <c r="S22" s="712" t="s">
        <v>101</v>
      </c>
    </row>
    <row r="23" spans="1:19" ht="15.75" customHeight="1">
      <c r="A23" s="467">
        <v>13</v>
      </c>
      <c r="B23" s="551" t="s">
        <v>114</v>
      </c>
      <c r="C23" s="551"/>
      <c r="D23" s="467">
        <v>1</v>
      </c>
      <c r="E23" s="467">
        <v>1</v>
      </c>
      <c r="F23" s="440">
        <f>13000*12</f>
        <v>156000</v>
      </c>
      <c r="G23" s="522">
        <v>1</v>
      </c>
      <c r="H23" s="522">
        <v>1</v>
      </c>
      <c r="I23" s="522">
        <v>1</v>
      </c>
      <c r="J23" s="488" t="s">
        <v>9</v>
      </c>
      <c r="K23" s="488" t="s">
        <v>9</v>
      </c>
      <c r="L23" s="488" t="s">
        <v>9</v>
      </c>
      <c r="M23" s="437">
        <v>6240</v>
      </c>
      <c r="N23" s="438">
        <v>6480</v>
      </c>
      <c r="O23" s="439">
        <v>6840</v>
      </c>
      <c r="P23" s="431">
        <f t="shared" si="2"/>
        <v>162240</v>
      </c>
      <c r="Q23" s="431">
        <f aca="true" t="shared" si="3" ref="Q23:R27">P23+N23</f>
        <v>168720</v>
      </c>
      <c r="R23" s="431">
        <f t="shared" si="3"/>
        <v>175560</v>
      </c>
      <c r="S23" s="14"/>
    </row>
    <row r="24" spans="1:19" ht="15.75" customHeight="1">
      <c r="A24" s="467">
        <v>14</v>
      </c>
      <c r="B24" s="551" t="s">
        <v>30</v>
      </c>
      <c r="C24" s="551"/>
      <c r="D24" s="467">
        <v>1</v>
      </c>
      <c r="E24" s="467">
        <v>1</v>
      </c>
      <c r="F24" s="440">
        <f>13000*12</f>
        <v>156000</v>
      </c>
      <c r="G24" s="552">
        <v>1</v>
      </c>
      <c r="H24" s="552">
        <v>1</v>
      </c>
      <c r="I24" s="552">
        <v>1</v>
      </c>
      <c r="J24" s="488" t="s">
        <v>9</v>
      </c>
      <c r="K24" s="488" t="s">
        <v>9</v>
      </c>
      <c r="L24" s="488" t="s">
        <v>9</v>
      </c>
      <c r="M24" s="437">
        <v>6240</v>
      </c>
      <c r="N24" s="438">
        <v>6480</v>
      </c>
      <c r="O24" s="439">
        <v>6840</v>
      </c>
      <c r="P24" s="431">
        <f t="shared" si="2"/>
        <v>162240</v>
      </c>
      <c r="Q24" s="431">
        <f t="shared" si="3"/>
        <v>168720</v>
      </c>
      <c r="R24" s="431">
        <f t="shared" si="3"/>
        <v>175560</v>
      </c>
      <c r="S24" s="24"/>
    </row>
    <row r="25" spans="1:19" ht="15.75" customHeight="1">
      <c r="A25" s="467">
        <v>15</v>
      </c>
      <c r="B25" s="551" t="s">
        <v>30</v>
      </c>
      <c r="C25" s="551"/>
      <c r="D25" s="467">
        <v>1</v>
      </c>
      <c r="E25" s="467">
        <v>1</v>
      </c>
      <c r="F25" s="440">
        <f>11990*12</f>
        <v>143880</v>
      </c>
      <c r="G25" s="552">
        <v>1</v>
      </c>
      <c r="H25" s="552">
        <v>1</v>
      </c>
      <c r="I25" s="552">
        <v>1</v>
      </c>
      <c r="J25" s="488" t="s">
        <v>9</v>
      </c>
      <c r="K25" s="488" t="s">
        <v>9</v>
      </c>
      <c r="L25" s="488" t="s">
        <v>9</v>
      </c>
      <c r="M25" s="472">
        <v>5760</v>
      </c>
      <c r="N25" s="438">
        <v>6000</v>
      </c>
      <c r="O25" s="439">
        <v>6240</v>
      </c>
      <c r="P25" s="431">
        <f t="shared" si="2"/>
        <v>149640</v>
      </c>
      <c r="Q25" s="431">
        <f t="shared" si="3"/>
        <v>155640</v>
      </c>
      <c r="R25" s="431">
        <f t="shared" si="3"/>
        <v>161880</v>
      </c>
      <c r="S25" s="24"/>
    </row>
    <row r="26" spans="1:19" ht="15.75" customHeight="1">
      <c r="A26" s="467">
        <v>16</v>
      </c>
      <c r="B26" s="551" t="s">
        <v>115</v>
      </c>
      <c r="C26" s="551"/>
      <c r="D26" s="467">
        <v>1</v>
      </c>
      <c r="E26" s="467">
        <v>1</v>
      </c>
      <c r="F26" s="440">
        <f>11990*12</f>
        <v>143880</v>
      </c>
      <c r="G26" s="552">
        <v>1</v>
      </c>
      <c r="H26" s="552">
        <v>1</v>
      </c>
      <c r="I26" s="552">
        <v>1</v>
      </c>
      <c r="J26" s="488" t="s">
        <v>9</v>
      </c>
      <c r="K26" s="488" t="s">
        <v>9</v>
      </c>
      <c r="L26" s="488" t="s">
        <v>9</v>
      </c>
      <c r="M26" s="472">
        <v>5760</v>
      </c>
      <c r="N26" s="438">
        <v>6000</v>
      </c>
      <c r="O26" s="439">
        <v>6240</v>
      </c>
      <c r="P26" s="431">
        <f t="shared" si="2"/>
        <v>149640</v>
      </c>
      <c r="Q26" s="431">
        <f t="shared" si="3"/>
        <v>155640</v>
      </c>
      <c r="R26" s="431">
        <f t="shared" si="3"/>
        <v>161880</v>
      </c>
      <c r="S26" s="24"/>
    </row>
    <row r="27" spans="1:19" ht="15.75" customHeight="1">
      <c r="A27" s="510">
        <v>17</v>
      </c>
      <c r="B27" s="583" t="s">
        <v>115</v>
      </c>
      <c r="C27" s="583"/>
      <c r="D27" s="510">
        <v>1</v>
      </c>
      <c r="E27" s="510">
        <v>1</v>
      </c>
      <c r="F27" s="635">
        <f>11990*12</f>
        <v>143880</v>
      </c>
      <c r="G27" s="512">
        <v>1</v>
      </c>
      <c r="H27" s="512">
        <v>1</v>
      </c>
      <c r="I27" s="512">
        <v>1</v>
      </c>
      <c r="J27" s="646" t="s">
        <v>9</v>
      </c>
      <c r="K27" s="646" t="s">
        <v>9</v>
      </c>
      <c r="L27" s="646" t="s">
        <v>9</v>
      </c>
      <c r="M27" s="654">
        <v>5760</v>
      </c>
      <c r="N27" s="633">
        <v>6000</v>
      </c>
      <c r="O27" s="655">
        <v>6240</v>
      </c>
      <c r="P27" s="431">
        <f t="shared" si="2"/>
        <v>149640</v>
      </c>
      <c r="Q27" s="431">
        <f t="shared" si="3"/>
        <v>155640</v>
      </c>
      <c r="R27" s="431">
        <f t="shared" si="3"/>
        <v>161880</v>
      </c>
      <c r="S27" s="460"/>
    </row>
    <row r="28" spans="1:19" ht="15.75" customHeight="1">
      <c r="A28" s="461"/>
      <c r="B28" s="639"/>
      <c r="C28" s="639"/>
      <c r="D28" s="461"/>
      <c r="E28" s="461"/>
      <c r="F28" s="643"/>
      <c r="G28" s="640"/>
      <c r="H28" s="640"/>
      <c r="I28" s="640"/>
      <c r="J28" s="653"/>
      <c r="K28" s="653"/>
      <c r="L28" s="653"/>
      <c r="M28" s="656"/>
      <c r="N28" s="642"/>
      <c r="O28" s="657"/>
      <c r="P28" s="641"/>
      <c r="Q28" s="643"/>
      <c r="R28" s="643"/>
      <c r="S28" s="449"/>
    </row>
    <row r="29" spans="1:19" ht="18.75" customHeight="1">
      <c r="A29" s="510"/>
      <c r="B29" s="511"/>
      <c r="C29" s="512"/>
      <c r="D29" s="513" t="s">
        <v>3</v>
      </c>
      <c r="E29" s="738" t="s">
        <v>20</v>
      </c>
      <c r="F29" s="752"/>
      <c r="G29" s="737" t="s">
        <v>24</v>
      </c>
      <c r="H29" s="753"/>
      <c r="I29" s="754"/>
      <c r="J29" s="736" t="s">
        <v>17</v>
      </c>
      <c r="K29" s="737"/>
      <c r="L29" s="738"/>
      <c r="M29" s="736" t="s">
        <v>4</v>
      </c>
      <c r="N29" s="755"/>
      <c r="O29" s="755"/>
      <c r="P29" s="736" t="s">
        <v>5</v>
      </c>
      <c r="Q29" s="737"/>
      <c r="R29" s="738"/>
      <c r="S29" s="48" t="s">
        <v>40</v>
      </c>
    </row>
    <row r="30" spans="1:19" ht="18.75" customHeight="1">
      <c r="A30" s="514" t="s">
        <v>2</v>
      </c>
      <c r="B30" s="465" t="s">
        <v>121</v>
      </c>
      <c r="C30" s="514" t="s">
        <v>120</v>
      </c>
      <c r="D30" s="515" t="s">
        <v>6</v>
      </c>
      <c r="E30" s="739" t="s">
        <v>19</v>
      </c>
      <c r="F30" s="740"/>
      <c r="G30" s="741" t="s">
        <v>25</v>
      </c>
      <c r="H30" s="739"/>
      <c r="I30" s="740"/>
      <c r="J30" s="741" t="s">
        <v>18</v>
      </c>
      <c r="K30" s="739"/>
      <c r="L30" s="740"/>
      <c r="M30" s="463"/>
      <c r="N30" s="464"/>
      <c r="O30" s="464"/>
      <c r="P30" s="465"/>
      <c r="Q30" s="463"/>
      <c r="R30" s="466"/>
      <c r="S30" s="324"/>
    </row>
    <row r="31" spans="1:19" ht="18.75" customHeight="1">
      <c r="A31" s="516"/>
      <c r="B31" s="517"/>
      <c r="C31" s="518"/>
      <c r="D31" s="519"/>
      <c r="E31" s="742"/>
      <c r="F31" s="743"/>
      <c r="G31" s="744" t="s">
        <v>26</v>
      </c>
      <c r="H31" s="745"/>
      <c r="I31" s="746"/>
      <c r="J31" s="744"/>
      <c r="K31" s="742"/>
      <c r="L31" s="742"/>
      <c r="M31" s="744"/>
      <c r="N31" s="747"/>
      <c r="O31" s="748"/>
      <c r="P31" s="744"/>
      <c r="Q31" s="747"/>
      <c r="R31" s="748"/>
      <c r="S31" s="324"/>
    </row>
    <row r="32" spans="1:19" ht="18.75" customHeight="1">
      <c r="A32" s="516"/>
      <c r="B32" s="521"/>
      <c r="C32" s="522"/>
      <c r="D32" s="523"/>
      <c r="E32" s="693" t="s">
        <v>7</v>
      </c>
      <c r="F32" s="694" t="s">
        <v>8</v>
      </c>
      <c r="G32" s="695">
        <v>2561</v>
      </c>
      <c r="H32" s="695">
        <v>2562</v>
      </c>
      <c r="I32" s="695">
        <v>2563</v>
      </c>
      <c r="J32" s="695">
        <v>2561</v>
      </c>
      <c r="K32" s="695">
        <v>2562</v>
      </c>
      <c r="L32" s="695">
        <v>2563</v>
      </c>
      <c r="M32" s="493">
        <v>2561</v>
      </c>
      <c r="N32" s="493">
        <v>2562</v>
      </c>
      <c r="O32" s="493">
        <v>2563</v>
      </c>
      <c r="P32" s="493">
        <v>2561</v>
      </c>
      <c r="Q32" s="493">
        <v>2562</v>
      </c>
      <c r="R32" s="493">
        <v>2563</v>
      </c>
      <c r="S32" s="430"/>
    </row>
    <row r="33" spans="1:19" ht="15.75" customHeight="1">
      <c r="A33" s="467">
        <v>18</v>
      </c>
      <c r="B33" s="553" t="s">
        <v>115</v>
      </c>
      <c r="C33" s="553"/>
      <c r="D33" s="467">
        <v>1</v>
      </c>
      <c r="E33" s="467">
        <v>1</v>
      </c>
      <c r="F33" s="440">
        <f>11970*12</f>
        <v>143640</v>
      </c>
      <c r="G33" s="552">
        <v>1</v>
      </c>
      <c r="H33" s="552">
        <v>1</v>
      </c>
      <c r="I33" s="552">
        <v>1</v>
      </c>
      <c r="J33" s="488" t="s">
        <v>9</v>
      </c>
      <c r="K33" s="488" t="s">
        <v>9</v>
      </c>
      <c r="L33" s="488" t="s">
        <v>9</v>
      </c>
      <c r="M33" s="472">
        <v>5760</v>
      </c>
      <c r="N33" s="438">
        <v>6000</v>
      </c>
      <c r="O33" s="439">
        <v>6240</v>
      </c>
      <c r="P33" s="431">
        <f>F33+M33</f>
        <v>149400</v>
      </c>
      <c r="Q33" s="431">
        <f aca="true" t="shared" si="4" ref="Q33:R36">P33+N33</f>
        <v>155400</v>
      </c>
      <c r="R33" s="431">
        <f t="shared" si="4"/>
        <v>161640</v>
      </c>
      <c r="S33" s="24"/>
    </row>
    <row r="34" spans="1:19" ht="15.75" customHeight="1">
      <c r="A34" s="467">
        <v>19</v>
      </c>
      <c r="B34" s="553" t="s">
        <v>116</v>
      </c>
      <c r="C34" s="553"/>
      <c r="D34" s="467">
        <v>1</v>
      </c>
      <c r="E34" s="467">
        <v>1</v>
      </c>
      <c r="F34" s="440">
        <f>11970*12</f>
        <v>143640</v>
      </c>
      <c r="G34" s="552">
        <v>1</v>
      </c>
      <c r="H34" s="552">
        <v>1</v>
      </c>
      <c r="I34" s="552">
        <v>1</v>
      </c>
      <c r="J34" s="488" t="s">
        <v>9</v>
      </c>
      <c r="K34" s="488" t="s">
        <v>9</v>
      </c>
      <c r="L34" s="488" t="s">
        <v>9</v>
      </c>
      <c r="M34" s="472">
        <v>5760</v>
      </c>
      <c r="N34" s="438">
        <v>6000</v>
      </c>
      <c r="O34" s="439">
        <v>6240</v>
      </c>
      <c r="P34" s="431">
        <f>F34+M34</f>
        <v>149400</v>
      </c>
      <c r="Q34" s="431">
        <f t="shared" si="4"/>
        <v>155400</v>
      </c>
      <c r="R34" s="431">
        <f t="shared" si="4"/>
        <v>161640</v>
      </c>
      <c r="S34" s="24"/>
    </row>
    <row r="35" spans="1:19" ht="15.75" customHeight="1">
      <c r="A35" s="544">
        <v>20</v>
      </c>
      <c r="B35" s="553" t="s">
        <v>116</v>
      </c>
      <c r="C35" s="553"/>
      <c r="D35" s="467">
        <v>1</v>
      </c>
      <c r="E35" s="467">
        <v>1</v>
      </c>
      <c r="F35" s="440">
        <f>11970*12</f>
        <v>143640</v>
      </c>
      <c r="G35" s="552">
        <v>1</v>
      </c>
      <c r="H35" s="552">
        <v>1</v>
      </c>
      <c r="I35" s="552">
        <v>1</v>
      </c>
      <c r="J35" s="488" t="s">
        <v>9</v>
      </c>
      <c r="K35" s="488" t="s">
        <v>9</v>
      </c>
      <c r="L35" s="488" t="s">
        <v>9</v>
      </c>
      <c r="M35" s="472">
        <v>5760</v>
      </c>
      <c r="N35" s="438">
        <v>6000</v>
      </c>
      <c r="O35" s="439">
        <v>6240</v>
      </c>
      <c r="P35" s="431">
        <f>F35+M35</f>
        <v>149400</v>
      </c>
      <c r="Q35" s="431">
        <f t="shared" si="4"/>
        <v>155400</v>
      </c>
      <c r="R35" s="431">
        <f t="shared" si="4"/>
        <v>161640</v>
      </c>
      <c r="S35" s="24"/>
    </row>
    <row r="36" spans="1:19" ht="15.75" customHeight="1">
      <c r="A36" s="644">
        <v>21</v>
      </c>
      <c r="B36" s="553" t="s">
        <v>116</v>
      </c>
      <c r="C36" s="553"/>
      <c r="D36" s="467">
        <v>1</v>
      </c>
      <c r="E36" s="467">
        <v>1</v>
      </c>
      <c r="F36" s="479">
        <f>11580*12</f>
        <v>138960</v>
      </c>
      <c r="G36" s="552">
        <v>1</v>
      </c>
      <c r="H36" s="552">
        <v>1</v>
      </c>
      <c r="I36" s="552">
        <v>1</v>
      </c>
      <c r="J36" s="488" t="s">
        <v>9</v>
      </c>
      <c r="K36" s="488" t="s">
        <v>9</v>
      </c>
      <c r="L36" s="488" t="s">
        <v>9</v>
      </c>
      <c r="M36" s="437">
        <v>5640</v>
      </c>
      <c r="N36" s="438">
        <v>5880</v>
      </c>
      <c r="O36" s="439">
        <v>6120</v>
      </c>
      <c r="P36" s="431">
        <f>F36+M36</f>
        <v>144600</v>
      </c>
      <c r="Q36" s="431">
        <f t="shared" si="4"/>
        <v>150480</v>
      </c>
      <c r="R36" s="431">
        <f t="shared" si="4"/>
        <v>156600</v>
      </c>
      <c r="S36" s="24"/>
    </row>
    <row r="37" spans="1:19" ht="15" customHeight="1">
      <c r="A37" s="467"/>
      <c r="B37" s="526" t="s">
        <v>14</v>
      </c>
      <c r="C37" s="526"/>
      <c r="D37" s="529"/>
      <c r="E37" s="529"/>
      <c r="F37" s="554"/>
      <c r="G37" s="555"/>
      <c r="H37" s="555"/>
      <c r="I37" s="555"/>
      <c r="J37" s="530"/>
      <c r="K37" s="529"/>
      <c r="L37" s="556"/>
      <c r="M37" s="437"/>
      <c r="N37" s="444"/>
      <c r="O37" s="481"/>
      <c r="P37" s="473"/>
      <c r="Q37" s="473"/>
      <c r="R37" s="473"/>
      <c r="S37" s="442"/>
    </row>
    <row r="38" spans="1:19" ht="15" customHeight="1">
      <c r="A38" s="467"/>
      <c r="B38" s="527" t="s">
        <v>16</v>
      </c>
      <c r="C38" s="527"/>
      <c r="D38" s="529"/>
      <c r="E38" s="529"/>
      <c r="F38" s="554"/>
      <c r="G38" s="555"/>
      <c r="H38" s="555"/>
      <c r="I38" s="555"/>
      <c r="J38" s="530"/>
      <c r="K38" s="529"/>
      <c r="L38" s="556"/>
      <c r="M38" s="437"/>
      <c r="N38" s="444"/>
      <c r="O38" s="481"/>
      <c r="P38" s="473"/>
      <c r="Q38" s="473"/>
      <c r="R38" s="473"/>
      <c r="S38" s="442"/>
    </row>
    <row r="39" spans="1:19" ht="15" customHeight="1">
      <c r="A39" s="467">
        <v>22</v>
      </c>
      <c r="B39" s="557" t="s">
        <v>145</v>
      </c>
      <c r="C39" s="558" t="s">
        <v>61</v>
      </c>
      <c r="D39" s="542">
        <v>1</v>
      </c>
      <c r="E39" s="467">
        <v>1</v>
      </c>
      <c r="F39" s="443">
        <v>378360</v>
      </c>
      <c r="G39" s="522">
        <v>1</v>
      </c>
      <c r="H39" s="522">
        <v>1</v>
      </c>
      <c r="I39" s="522">
        <v>1</v>
      </c>
      <c r="J39" s="530" t="s">
        <v>9</v>
      </c>
      <c r="K39" s="467" t="s">
        <v>9</v>
      </c>
      <c r="L39" s="467" t="s">
        <v>9</v>
      </c>
      <c r="M39" s="443">
        <v>12960</v>
      </c>
      <c r="N39" s="443">
        <v>13320</v>
      </c>
      <c r="O39" s="444">
        <v>13440</v>
      </c>
      <c r="P39" s="431">
        <f>F39+M39</f>
        <v>391320</v>
      </c>
      <c r="Q39" s="431">
        <f aca="true" t="shared" si="5" ref="Q39:R43">P39+N39</f>
        <v>404640</v>
      </c>
      <c r="R39" s="431">
        <f t="shared" si="5"/>
        <v>418080</v>
      </c>
      <c r="S39" s="442"/>
    </row>
    <row r="40" spans="1:19" ht="15" customHeight="1">
      <c r="A40" s="529">
        <v>23</v>
      </c>
      <c r="B40" s="559" t="s">
        <v>146</v>
      </c>
      <c r="C40" s="558" t="s">
        <v>61</v>
      </c>
      <c r="D40" s="467">
        <v>1</v>
      </c>
      <c r="E40" s="467">
        <v>1</v>
      </c>
      <c r="F40" s="447">
        <v>335520</v>
      </c>
      <c r="G40" s="522">
        <v>1</v>
      </c>
      <c r="H40" s="522">
        <v>1</v>
      </c>
      <c r="I40" s="522">
        <v>1</v>
      </c>
      <c r="J40" s="467" t="s">
        <v>9</v>
      </c>
      <c r="K40" s="467" t="s">
        <v>9</v>
      </c>
      <c r="L40" s="467" t="s">
        <v>9</v>
      </c>
      <c r="M40" s="446">
        <v>12240</v>
      </c>
      <c r="N40" s="447">
        <v>12960</v>
      </c>
      <c r="O40" s="446">
        <v>13440</v>
      </c>
      <c r="P40" s="431">
        <f>F40+M40</f>
        <v>347760</v>
      </c>
      <c r="Q40" s="431">
        <f t="shared" si="5"/>
        <v>360720</v>
      </c>
      <c r="R40" s="431">
        <f t="shared" si="5"/>
        <v>374160</v>
      </c>
      <c r="S40" s="445"/>
    </row>
    <row r="41" spans="1:19" ht="15" customHeight="1">
      <c r="A41" s="474">
        <v>24</v>
      </c>
      <c r="B41" s="561" t="s">
        <v>80</v>
      </c>
      <c r="C41" s="462" t="s">
        <v>127</v>
      </c>
      <c r="D41" s="542">
        <v>1</v>
      </c>
      <c r="E41" s="467">
        <v>1</v>
      </c>
      <c r="F41" s="432">
        <v>282600</v>
      </c>
      <c r="G41" s="522">
        <v>1</v>
      </c>
      <c r="H41" s="522">
        <v>1</v>
      </c>
      <c r="I41" s="522">
        <v>1</v>
      </c>
      <c r="J41" s="467" t="s">
        <v>9</v>
      </c>
      <c r="K41" s="467" t="s">
        <v>9</v>
      </c>
      <c r="L41" s="467" t="s">
        <v>9</v>
      </c>
      <c r="M41" s="431">
        <v>11280</v>
      </c>
      <c r="N41" s="432">
        <v>11760</v>
      </c>
      <c r="O41" s="431">
        <v>11880</v>
      </c>
      <c r="P41" s="431">
        <f>F41+M41</f>
        <v>293880</v>
      </c>
      <c r="Q41" s="431">
        <f t="shared" si="5"/>
        <v>305640</v>
      </c>
      <c r="R41" s="431">
        <f t="shared" si="5"/>
        <v>317520</v>
      </c>
      <c r="S41" s="442"/>
    </row>
    <row r="42" spans="1:19" ht="15" customHeight="1">
      <c r="A42" s="24">
        <v>25</v>
      </c>
      <c r="B42" s="562" t="s">
        <v>124</v>
      </c>
      <c r="C42" s="541" t="s">
        <v>131</v>
      </c>
      <c r="D42" s="563">
        <v>1</v>
      </c>
      <c r="E42" s="467">
        <v>1</v>
      </c>
      <c r="F42" s="457">
        <v>241440</v>
      </c>
      <c r="G42" s="522">
        <v>1</v>
      </c>
      <c r="H42" s="522">
        <v>1</v>
      </c>
      <c r="I42" s="522">
        <v>1</v>
      </c>
      <c r="J42" s="467" t="s">
        <v>9</v>
      </c>
      <c r="K42" s="467" t="s">
        <v>9</v>
      </c>
      <c r="L42" s="467" t="s">
        <v>9</v>
      </c>
      <c r="M42" s="432">
        <v>7800</v>
      </c>
      <c r="N42" s="457">
        <v>8760</v>
      </c>
      <c r="O42" s="482">
        <v>8760</v>
      </c>
      <c r="P42" s="431">
        <f>F42+M42</f>
        <v>249240</v>
      </c>
      <c r="Q42" s="431">
        <f t="shared" si="5"/>
        <v>258000</v>
      </c>
      <c r="R42" s="431">
        <f t="shared" si="5"/>
        <v>266760</v>
      </c>
      <c r="S42" s="442"/>
    </row>
    <row r="43" spans="1:19" ht="15" customHeight="1">
      <c r="A43" s="644">
        <v>26</v>
      </c>
      <c r="B43" s="564" t="s">
        <v>77</v>
      </c>
      <c r="C43" s="565" t="s">
        <v>132</v>
      </c>
      <c r="D43" s="539">
        <v>1</v>
      </c>
      <c r="E43" s="467">
        <v>1</v>
      </c>
      <c r="F43" s="458">
        <v>203520</v>
      </c>
      <c r="G43" s="522">
        <v>1</v>
      </c>
      <c r="H43" s="522">
        <v>1</v>
      </c>
      <c r="I43" s="522">
        <v>1</v>
      </c>
      <c r="J43" s="529" t="s">
        <v>9</v>
      </c>
      <c r="K43" s="529" t="s">
        <v>9</v>
      </c>
      <c r="L43" s="529" t="s">
        <v>9</v>
      </c>
      <c r="M43" s="473">
        <v>7320</v>
      </c>
      <c r="N43" s="458">
        <v>7440</v>
      </c>
      <c r="O43" s="473">
        <v>7200</v>
      </c>
      <c r="P43" s="431">
        <f>F43+M43</f>
        <v>210840</v>
      </c>
      <c r="Q43" s="431">
        <f t="shared" si="5"/>
        <v>218280</v>
      </c>
      <c r="R43" s="431">
        <f t="shared" si="5"/>
        <v>225480</v>
      </c>
      <c r="S43" s="448"/>
    </row>
    <row r="44" spans="1:19" ht="15" customHeight="1">
      <c r="A44" s="467"/>
      <c r="B44" s="526" t="s">
        <v>13</v>
      </c>
      <c r="C44" s="526"/>
      <c r="D44" s="467"/>
      <c r="E44" s="566"/>
      <c r="F44" s="567"/>
      <c r="G44" s="426"/>
      <c r="H44" s="426"/>
      <c r="I44" s="426"/>
      <c r="J44" s="483"/>
      <c r="K44" s="483"/>
      <c r="L44" s="432"/>
      <c r="M44" s="431"/>
      <c r="N44" s="483"/>
      <c r="O44" s="483"/>
      <c r="P44" s="483"/>
      <c r="Q44" s="483"/>
      <c r="R44" s="483"/>
      <c r="S44" s="450"/>
    </row>
    <row r="45" spans="1:19" ht="15" customHeight="1">
      <c r="A45" s="525"/>
      <c r="B45" s="568" t="s">
        <v>16</v>
      </c>
      <c r="C45" s="568"/>
      <c r="D45" s="525"/>
      <c r="E45" s="569"/>
      <c r="F45" s="570"/>
      <c r="G45" s="571"/>
      <c r="H45" s="571"/>
      <c r="I45" s="571"/>
      <c r="J45" s="484"/>
      <c r="K45" s="484"/>
      <c r="L45" s="439"/>
      <c r="M45" s="471"/>
      <c r="N45" s="484"/>
      <c r="O45" s="484"/>
      <c r="P45" s="484"/>
      <c r="Q45" s="484"/>
      <c r="R45" s="484"/>
      <c r="S45" s="451"/>
    </row>
    <row r="46" spans="1:19" ht="15" customHeight="1">
      <c r="A46" s="514">
        <v>27</v>
      </c>
      <c r="B46" s="572" t="s">
        <v>147</v>
      </c>
      <c r="C46" s="558" t="s">
        <v>61</v>
      </c>
      <c r="D46" s="514">
        <v>1</v>
      </c>
      <c r="E46" s="514">
        <v>1</v>
      </c>
      <c r="F46" s="567">
        <v>384720</v>
      </c>
      <c r="G46" s="522">
        <v>1</v>
      </c>
      <c r="H46" s="522">
        <v>1</v>
      </c>
      <c r="I46" s="522">
        <v>1</v>
      </c>
      <c r="J46" s="467" t="s">
        <v>9</v>
      </c>
      <c r="K46" s="530" t="s">
        <v>9</v>
      </c>
      <c r="L46" s="530" t="s">
        <v>9</v>
      </c>
      <c r="M46" s="431">
        <v>13440</v>
      </c>
      <c r="N46" s="431">
        <v>13320</v>
      </c>
      <c r="O46" s="431">
        <v>13080</v>
      </c>
      <c r="P46" s="431">
        <f>F46+M46</f>
        <v>398160</v>
      </c>
      <c r="Q46" s="431">
        <f>P46+N46</f>
        <v>411480</v>
      </c>
      <c r="R46" s="431">
        <f>Q46+O46</f>
        <v>424560</v>
      </c>
      <c r="S46" s="452"/>
    </row>
    <row r="47" spans="1:19" ht="15" customHeight="1">
      <c r="A47" s="573">
        <v>28</v>
      </c>
      <c r="B47" s="574" t="s">
        <v>135</v>
      </c>
      <c r="C47" s="573" t="s">
        <v>128</v>
      </c>
      <c r="D47" s="573">
        <v>1</v>
      </c>
      <c r="E47" s="573">
        <v>1</v>
      </c>
      <c r="F47" s="567">
        <v>313920</v>
      </c>
      <c r="G47" s="522">
        <v>1</v>
      </c>
      <c r="H47" s="522">
        <v>1</v>
      </c>
      <c r="I47" s="522">
        <v>1</v>
      </c>
      <c r="J47" s="467" t="s">
        <v>9</v>
      </c>
      <c r="K47" s="467" t="s">
        <v>9</v>
      </c>
      <c r="L47" s="467" t="s">
        <v>9</v>
      </c>
      <c r="M47" s="431">
        <v>10920</v>
      </c>
      <c r="N47" s="432">
        <v>11160</v>
      </c>
      <c r="O47" s="485">
        <v>11040</v>
      </c>
      <c r="P47" s="431">
        <f>F47+M47</f>
        <v>324840</v>
      </c>
      <c r="Q47" s="431">
        <f>P47+N47</f>
        <v>336000</v>
      </c>
      <c r="R47" s="431">
        <f>Q47+O47</f>
        <v>347040</v>
      </c>
      <c r="S47" s="453"/>
    </row>
    <row r="48" spans="1:19" ht="15" customHeight="1">
      <c r="A48" s="573"/>
      <c r="B48" s="575" t="s">
        <v>15</v>
      </c>
      <c r="C48" s="576"/>
      <c r="D48" s="577"/>
      <c r="E48" s="578"/>
      <c r="F48" s="567"/>
      <c r="G48" s="426"/>
      <c r="H48" s="426"/>
      <c r="I48" s="426"/>
      <c r="J48" s="467"/>
      <c r="K48" s="467"/>
      <c r="L48" s="467"/>
      <c r="M48" s="431"/>
      <c r="N48" s="485"/>
      <c r="O48" s="485"/>
      <c r="P48" s="431"/>
      <c r="Q48" s="431"/>
      <c r="R48" s="431"/>
      <c r="S48" s="450"/>
    </row>
    <row r="49" spans="1:19" ht="15" customHeight="1">
      <c r="A49" s="544">
        <v>29</v>
      </c>
      <c r="B49" s="580" t="s">
        <v>29</v>
      </c>
      <c r="C49" s="581"/>
      <c r="D49" s="525">
        <v>1</v>
      </c>
      <c r="E49" s="525">
        <v>1</v>
      </c>
      <c r="F49" s="582">
        <f>11990*12</f>
        <v>143880</v>
      </c>
      <c r="G49" s="522">
        <v>1</v>
      </c>
      <c r="H49" s="522">
        <v>1</v>
      </c>
      <c r="I49" s="522">
        <v>1</v>
      </c>
      <c r="J49" s="488" t="s">
        <v>9</v>
      </c>
      <c r="K49" s="488" t="s">
        <v>9</v>
      </c>
      <c r="L49" s="488" t="s">
        <v>9</v>
      </c>
      <c r="M49" s="437">
        <v>5760</v>
      </c>
      <c r="N49" s="438">
        <v>6000</v>
      </c>
      <c r="O49" s="439">
        <v>6240</v>
      </c>
      <c r="P49" s="431">
        <f>F49+M49</f>
        <v>149640</v>
      </c>
      <c r="Q49" s="431">
        <f aca="true" t="shared" si="6" ref="Q49:R52">P49+N49</f>
        <v>155640</v>
      </c>
      <c r="R49" s="431">
        <f t="shared" si="6"/>
        <v>161880</v>
      </c>
      <c r="S49" s="453"/>
    </row>
    <row r="50" spans="1:19" ht="15" customHeight="1">
      <c r="A50" s="544">
        <v>30</v>
      </c>
      <c r="B50" s="551" t="s">
        <v>150</v>
      </c>
      <c r="C50" s="551"/>
      <c r="D50" s="510">
        <v>1</v>
      </c>
      <c r="E50" s="510">
        <v>0</v>
      </c>
      <c r="F50" s="467">
        <v>0</v>
      </c>
      <c r="G50" s="522">
        <v>-1</v>
      </c>
      <c r="H50" s="456" t="s">
        <v>9</v>
      </c>
      <c r="I50" s="456" t="s">
        <v>9</v>
      </c>
      <c r="J50" s="522">
        <v>-1</v>
      </c>
      <c r="K50" s="456" t="s">
        <v>9</v>
      </c>
      <c r="L50" s="456" t="s">
        <v>9</v>
      </c>
      <c r="M50" s="510">
        <v>0</v>
      </c>
      <c r="N50" s="467">
        <v>0</v>
      </c>
      <c r="O50" s="467">
        <v>0</v>
      </c>
      <c r="P50" s="431">
        <f>F50+M50</f>
        <v>0</v>
      </c>
      <c r="Q50" s="431">
        <f>P50+N50</f>
        <v>0</v>
      </c>
      <c r="R50" s="431">
        <f t="shared" si="6"/>
        <v>0</v>
      </c>
      <c r="S50" s="445" t="s">
        <v>101</v>
      </c>
    </row>
    <row r="51" spans="1:19" ht="15" customHeight="1">
      <c r="A51" s="544">
        <v>31</v>
      </c>
      <c r="B51" s="583" t="s">
        <v>119</v>
      </c>
      <c r="C51" s="586"/>
      <c r="D51" s="544">
        <v>1</v>
      </c>
      <c r="E51" s="544">
        <v>1</v>
      </c>
      <c r="F51" s="582">
        <f>11600*12</f>
        <v>139200</v>
      </c>
      <c r="G51" s="522">
        <v>1</v>
      </c>
      <c r="H51" s="522">
        <v>1</v>
      </c>
      <c r="I51" s="522">
        <v>1</v>
      </c>
      <c r="J51" s="488" t="s">
        <v>9</v>
      </c>
      <c r="K51" s="488" t="s">
        <v>9</v>
      </c>
      <c r="L51" s="488" t="s">
        <v>9</v>
      </c>
      <c r="M51" s="437">
        <v>5640</v>
      </c>
      <c r="N51" s="438">
        <v>5880</v>
      </c>
      <c r="O51" s="658">
        <v>6120</v>
      </c>
      <c r="P51" s="431">
        <f>F51+M51</f>
        <v>144840</v>
      </c>
      <c r="Q51" s="431">
        <f t="shared" si="6"/>
        <v>150720</v>
      </c>
      <c r="R51" s="431">
        <f t="shared" si="6"/>
        <v>156840</v>
      </c>
      <c r="S51" s="441"/>
    </row>
    <row r="52" spans="1:19" ht="15" customHeight="1">
      <c r="A52" s="645">
        <v>32</v>
      </c>
      <c r="B52" s="551" t="s">
        <v>118</v>
      </c>
      <c r="C52" s="583"/>
      <c r="D52" s="579">
        <v>1</v>
      </c>
      <c r="E52" s="579">
        <v>1</v>
      </c>
      <c r="F52" s="630">
        <f>13000*12</f>
        <v>156000</v>
      </c>
      <c r="G52" s="632">
        <v>1</v>
      </c>
      <c r="H52" s="632">
        <v>1</v>
      </c>
      <c r="I52" s="632">
        <v>1</v>
      </c>
      <c r="J52" s="646" t="s">
        <v>9</v>
      </c>
      <c r="K52" s="646" t="s">
        <v>9</v>
      </c>
      <c r="L52" s="646" t="s">
        <v>9</v>
      </c>
      <c r="M52" s="454">
        <v>6240</v>
      </c>
      <c r="N52" s="633">
        <v>6600</v>
      </c>
      <c r="O52" s="634">
        <v>5400</v>
      </c>
      <c r="P52" s="431">
        <f>F52+M52</f>
        <v>162240</v>
      </c>
      <c r="Q52" s="431">
        <f t="shared" si="6"/>
        <v>168840</v>
      </c>
      <c r="R52" s="431">
        <f t="shared" si="6"/>
        <v>174240</v>
      </c>
      <c r="S52" s="452"/>
    </row>
    <row r="53" spans="1:19" ht="15" customHeight="1">
      <c r="A53" s="544"/>
      <c r="B53" s="593" t="s">
        <v>125</v>
      </c>
      <c r="C53" s="551"/>
      <c r="D53" s="544"/>
      <c r="E53" s="544"/>
      <c r="F53" s="584"/>
      <c r="G53" s="552"/>
      <c r="H53" s="552"/>
      <c r="I53" s="552"/>
      <c r="J53" s="483"/>
      <c r="K53" s="483"/>
      <c r="L53" s="483"/>
      <c r="M53" s="431"/>
      <c r="N53" s="560"/>
      <c r="O53" s="485"/>
      <c r="P53" s="431"/>
      <c r="Q53" s="479"/>
      <c r="R53" s="431"/>
      <c r="S53" s="451"/>
    </row>
    <row r="54" spans="1:19" ht="15" customHeight="1">
      <c r="A54" s="579">
        <v>33</v>
      </c>
      <c r="B54" s="583" t="s">
        <v>33</v>
      </c>
      <c r="C54" s="583"/>
      <c r="D54" s="579">
        <v>1</v>
      </c>
      <c r="E54" s="579">
        <v>1</v>
      </c>
      <c r="F54" s="599">
        <f>(9000*12)</f>
        <v>108000</v>
      </c>
      <c r="G54" s="512">
        <v>1</v>
      </c>
      <c r="H54" s="512">
        <v>1</v>
      </c>
      <c r="I54" s="512">
        <v>1</v>
      </c>
      <c r="J54" s="646" t="s">
        <v>9</v>
      </c>
      <c r="K54" s="646" t="s">
        <v>9</v>
      </c>
      <c r="L54" s="646" t="s">
        <v>9</v>
      </c>
      <c r="M54" s="454">
        <v>0</v>
      </c>
      <c r="N54" s="454">
        <v>0</v>
      </c>
      <c r="O54" s="454">
        <v>0</v>
      </c>
      <c r="P54" s="454">
        <f>F54+M54</f>
        <v>108000</v>
      </c>
      <c r="Q54" s="454">
        <f>P54+N54</f>
        <v>108000</v>
      </c>
      <c r="R54" s="454">
        <f>Q54+O54</f>
        <v>108000</v>
      </c>
      <c r="S54" s="452"/>
    </row>
    <row r="55" spans="1:19" ht="15" customHeight="1">
      <c r="A55" s="491"/>
      <c r="B55" s="639"/>
      <c r="C55" s="639"/>
      <c r="D55" s="491"/>
      <c r="E55" s="491"/>
      <c r="F55" s="682"/>
      <c r="G55" s="640"/>
      <c r="H55" s="640"/>
      <c r="I55" s="640"/>
      <c r="J55" s="653"/>
      <c r="K55" s="653"/>
      <c r="L55" s="653"/>
      <c r="M55" s="641"/>
      <c r="N55" s="641"/>
      <c r="O55" s="641"/>
      <c r="P55" s="641"/>
      <c r="Q55" s="641"/>
      <c r="R55" s="641"/>
      <c r="S55" s="683"/>
    </row>
    <row r="56" spans="1:19" ht="15" customHeight="1">
      <c r="A56" s="636"/>
      <c r="B56" s="637"/>
      <c r="C56" s="637"/>
      <c r="D56" s="636"/>
      <c r="E56" s="636"/>
      <c r="F56" s="680"/>
      <c r="G56" s="631"/>
      <c r="H56" s="631"/>
      <c r="I56" s="631"/>
      <c r="J56" s="681"/>
      <c r="K56" s="681"/>
      <c r="L56" s="681"/>
      <c r="M56" s="480"/>
      <c r="N56" s="480"/>
      <c r="O56" s="480"/>
      <c r="P56" s="480"/>
      <c r="Q56" s="480"/>
      <c r="R56" s="480"/>
      <c r="S56" s="638"/>
    </row>
    <row r="57" spans="1:19" ht="15" customHeight="1">
      <c r="A57" s="636"/>
      <c r="B57" s="637"/>
      <c r="C57" s="637"/>
      <c r="D57" s="636"/>
      <c r="E57" s="636"/>
      <c r="F57" s="680"/>
      <c r="G57" s="631"/>
      <c r="H57" s="631"/>
      <c r="I57" s="631"/>
      <c r="J57" s="681"/>
      <c r="K57" s="681"/>
      <c r="L57" s="681"/>
      <c r="M57" s="480"/>
      <c r="N57" s="480"/>
      <c r="O57" s="480"/>
      <c r="P57" s="480"/>
      <c r="Q57" s="480"/>
      <c r="R57" s="480"/>
      <c r="S57" s="638"/>
    </row>
    <row r="58" spans="1:19" ht="15" customHeight="1">
      <c r="A58" s="520"/>
      <c r="B58" s="684"/>
      <c r="C58" s="684"/>
      <c r="D58" s="520"/>
      <c r="E58" s="520"/>
      <c r="F58" s="685"/>
      <c r="G58" s="686"/>
      <c r="H58" s="686"/>
      <c r="I58" s="686"/>
      <c r="J58" s="687"/>
      <c r="K58" s="687"/>
      <c r="L58" s="687"/>
      <c r="M58" s="688"/>
      <c r="N58" s="688"/>
      <c r="O58" s="688"/>
      <c r="P58" s="688"/>
      <c r="Q58" s="688"/>
      <c r="R58" s="688"/>
      <c r="S58" s="689"/>
    </row>
    <row r="59" spans="1:19" ht="15" customHeight="1">
      <c r="A59" s="514"/>
      <c r="B59" s="631"/>
      <c r="C59" s="632"/>
      <c r="D59" s="515" t="s">
        <v>3</v>
      </c>
      <c r="E59" s="740" t="s">
        <v>20</v>
      </c>
      <c r="F59" s="761"/>
      <c r="G59" s="739" t="s">
        <v>24</v>
      </c>
      <c r="H59" s="762"/>
      <c r="I59" s="763"/>
      <c r="J59" s="741" t="s">
        <v>17</v>
      </c>
      <c r="K59" s="739"/>
      <c r="L59" s="740"/>
      <c r="M59" s="741" t="s">
        <v>4</v>
      </c>
      <c r="N59" s="764"/>
      <c r="O59" s="764"/>
      <c r="P59" s="741" t="s">
        <v>5</v>
      </c>
      <c r="Q59" s="739"/>
      <c r="R59" s="740"/>
      <c r="S59" s="324" t="s">
        <v>40</v>
      </c>
    </row>
    <row r="60" spans="1:19" ht="15" customHeight="1">
      <c r="A60" s="514" t="s">
        <v>2</v>
      </c>
      <c r="B60" s="463" t="s">
        <v>121</v>
      </c>
      <c r="C60" s="514" t="s">
        <v>120</v>
      </c>
      <c r="D60" s="515" t="s">
        <v>6</v>
      </c>
      <c r="E60" s="739" t="s">
        <v>19</v>
      </c>
      <c r="F60" s="740"/>
      <c r="G60" s="741" t="s">
        <v>25</v>
      </c>
      <c r="H60" s="739"/>
      <c r="I60" s="740"/>
      <c r="J60" s="741" t="s">
        <v>18</v>
      </c>
      <c r="K60" s="739"/>
      <c r="L60" s="740"/>
      <c r="M60" s="463"/>
      <c r="N60" s="464"/>
      <c r="O60" s="464"/>
      <c r="P60" s="465"/>
      <c r="Q60" s="463"/>
      <c r="R60" s="466"/>
      <c r="S60" s="324"/>
    </row>
    <row r="61" spans="1:19" ht="18" customHeight="1">
      <c r="A61" s="516"/>
      <c r="B61" s="517"/>
      <c r="C61" s="518"/>
      <c r="D61" s="519"/>
      <c r="E61" s="742"/>
      <c r="F61" s="743"/>
      <c r="G61" s="744" t="s">
        <v>26</v>
      </c>
      <c r="H61" s="745"/>
      <c r="I61" s="746"/>
      <c r="J61" s="744"/>
      <c r="K61" s="742"/>
      <c r="L61" s="742"/>
      <c r="M61" s="744"/>
      <c r="N61" s="747"/>
      <c r="O61" s="748"/>
      <c r="P61" s="744"/>
      <c r="Q61" s="747"/>
      <c r="R61" s="748"/>
      <c r="S61" s="324"/>
    </row>
    <row r="62" spans="1:19" ht="18" customHeight="1">
      <c r="A62" s="516"/>
      <c r="B62" s="631"/>
      <c r="C62" s="632"/>
      <c r="D62" s="519"/>
      <c r="E62" s="691" t="s">
        <v>7</v>
      </c>
      <c r="F62" s="692" t="s">
        <v>8</v>
      </c>
      <c r="G62" s="690">
        <v>2561</v>
      </c>
      <c r="H62" s="690">
        <v>2562</v>
      </c>
      <c r="I62" s="690">
        <v>2563</v>
      </c>
      <c r="J62" s="690">
        <v>2561</v>
      </c>
      <c r="K62" s="690">
        <v>2562</v>
      </c>
      <c r="L62" s="690">
        <v>2563</v>
      </c>
      <c r="M62" s="495">
        <v>2561</v>
      </c>
      <c r="N62" s="495">
        <v>2562</v>
      </c>
      <c r="O62" s="495">
        <v>2563</v>
      </c>
      <c r="P62" s="495">
        <v>2561</v>
      </c>
      <c r="Q62" s="495">
        <v>2562</v>
      </c>
      <c r="R62" s="495">
        <v>2563</v>
      </c>
      <c r="S62" s="668"/>
    </row>
    <row r="63" spans="1:19" ht="15.75" customHeight="1">
      <c r="A63" s="661"/>
      <c r="B63" s="666" t="s">
        <v>149</v>
      </c>
      <c r="C63" s="664"/>
      <c r="D63" s="587"/>
      <c r="E63" s="587"/>
      <c r="F63" s="674"/>
      <c r="G63" s="610"/>
      <c r="H63" s="610"/>
      <c r="I63" s="610"/>
      <c r="J63" s="510"/>
      <c r="K63" s="510"/>
      <c r="L63" s="510"/>
      <c r="M63" s="454"/>
      <c r="N63" s="675"/>
      <c r="O63" s="675"/>
      <c r="P63" s="676"/>
      <c r="Q63" s="676"/>
      <c r="R63" s="676"/>
      <c r="S63" s="453"/>
    </row>
    <row r="64" spans="1:19" ht="15.75" customHeight="1">
      <c r="A64" s="662"/>
      <c r="B64" s="667" t="s">
        <v>16</v>
      </c>
      <c r="C64" s="665"/>
      <c r="D64" s="660"/>
      <c r="E64" s="660"/>
      <c r="F64" s="439"/>
      <c r="G64" s="677"/>
      <c r="H64" s="677"/>
      <c r="I64" s="677"/>
      <c r="J64" s="525"/>
      <c r="K64" s="525"/>
      <c r="L64" s="525"/>
      <c r="M64" s="471"/>
      <c r="N64" s="678"/>
      <c r="O64" s="678"/>
      <c r="P64" s="679"/>
      <c r="Q64" s="679"/>
      <c r="R64" s="679"/>
      <c r="S64" s="673"/>
    </row>
    <row r="65" spans="1:19" ht="15.75" customHeight="1">
      <c r="A65" s="588">
        <v>34</v>
      </c>
      <c r="B65" s="663" t="s">
        <v>143</v>
      </c>
      <c r="C65" s="669" t="s">
        <v>61</v>
      </c>
      <c r="D65" s="660">
        <v>1</v>
      </c>
      <c r="E65" s="525">
        <v>1</v>
      </c>
      <c r="F65" s="670">
        <v>347640</v>
      </c>
      <c r="G65" s="525">
        <v>1</v>
      </c>
      <c r="H65" s="525">
        <v>1</v>
      </c>
      <c r="I65" s="525">
        <v>1</v>
      </c>
      <c r="J65" s="671" t="s">
        <v>9</v>
      </c>
      <c r="K65" s="671" t="s">
        <v>9</v>
      </c>
      <c r="L65" s="525" t="s">
        <v>9</v>
      </c>
      <c r="M65" s="471">
        <v>11880</v>
      </c>
      <c r="N65" s="672">
        <v>12240</v>
      </c>
      <c r="O65" s="471">
        <v>12960</v>
      </c>
      <c r="P65" s="471">
        <f>F65+M65</f>
        <v>359520</v>
      </c>
      <c r="Q65" s="439">
        <f>F65+N65</f>
        <v>359880</v>
      </c>
      <c r="R65" s="471">
        <f>Q65+O65</f>
        <v>372840</v>
      </c>
      <c r="S65" s="673"/>
    </row>
    <row r="66" spans="1:19" ht="15.75" customHeight="1">
      <c r="A66" s="467">
        <v>35</v>
      </c>
      <c r="B66" s="590" t="s">
        <v>133</v>
      </c>
      <c r="C66" s="456" t="s">
        <v>131</v>
      </c>
      <c r="D66" s="467">
        <v>1</v>
      </c>
      <c r="E66" s="467">
        <v>1</v>
      </c>
      <c r="F66" s="591">
        <v>241440</v>
      </c>
      <c r="G66" s="467">
        <v>1</v>
      </c>
      <c r="H66" s="467">
        <v>1</v>
      </c>
      <c r="I66" s="467">
        <v>1</v>
      </c>
      <c r="J66" s="530" t="s">
        <v>9</v>
      </c>
      <c r="K66" s="573" t="s">
        <v>11</v>
      </c>
      <c r="L66" s="573" t="s">
        <v>11</v>
      </c>
      <c r="M66" s="486">
        <v>7800</v>
      </c>
      <c r="N66" s="487">
        <v>8760</v>
      </c>
      <c r="O66" s="432">
        <v>8760</v>
      </c>
      <c r="P66" s="431">
        <f>F66+M66</f>
        <v>249240</v>
      </c>
      <c r="Q66" s="432">
        <f>F66+N66</f>
        <v>250200</v>
      </c>
      <c r="R66" s="431">
        <f>Q66+O66</f>
        <v>258960</v>
      </c>
      <c r="S66" s="450"/>
    </row>
    <row r="67" spans="1:19" ht="15.75" customHeight="1">
      <c r="A67" s="467"/>
      <c r="B67" s="592" t="s">
        <v>92</v>
      </c>
      <c r="C67" s="592"/>
      <c r="D67" s="467"/>
      <c r="E67" s="467"/>
      <c r="F67" s="591"/>
      <c r="G67" s="467"/>
      <c r="H67" s="467"/>
      <c r="I67" s="467"/>
      <c r="J67" s="530"/>
      <c r="K67" s="573"/>
      <c r="L67" s="573"/>
      <c r="M67" s="486"/>
      <c r="N67" s="487"/>
      <c r="O67" s="432"/>
      <c r="P67" s="431"/>
      <c r="Q67" s="487"/>
      <c r="R67" s="431"/>
      <c r="S67" s="450"/>
    </row>
    <row r="68" spans="1:19" ht="15.75" customHeight="1">
      <c r="A68" s="467">
        <v>36</v>
      </c>
      <c r="B68" s="593" t="s">
        <v>137</v>
      </c>
      <c r="C68" s="594" t="s">
        <v>136</v>
      </c>
      <c r="D68" s="467">
        <v>1</v>
      </c>
      <c r="E68" s="467"/>
      <c r="F68" s="591">
        <v>214920</v>
      </c>
      <c r="G68" s="525">
        <v>1</v>
      </c>
      <c r="H68" s="525">
        <v>1</v>
      </c>
      <c r="I68" s="525">
        <v>1</v>
      </c>
      <c r="J68" s="530" t="s">
        <v>9</v>
      </c>
      <c r="K68" s="573" t="s">
        <v>11</v>
      </c>
      <c r="L68" s="573" t="s">
        <v>11</v>
      </c>
      <c r="M68" s="486"/>
      <c r="N68" s="487"/>
      <c r="O68" s="432"/>
      <c r="P68" s="431"/>
      <c r="Q68" s="487"/>
      <c r="R68" s="431"/>
      <c r="S68" s="450"/>
    </row>
    <row r="69" spans="1:19" ht="15.75" customHeight="1">
      <c r="A69" s="544">
        <v>37</v>
      </c>
      <c r="B69" s="593" t="s">
        <v>138</v>
      </c>
      <c r="C69" s="594" t="s">
        <v>136</v>
      </c>
      <c r="D69" s="544">
        <v>1</v>
      </c>
      <c r="E69" s="544">
        <v>1</v>
      </c>
      <c r="F69" s="591">
        <v>214920</v>
      </c>
      <c r="G69" s="525">
        <v>1</v>
      </c>
      <c r="H69" s="525">
        <v>1</v>
      </c>
      <c r="I69" s="525">
        <v>1</v>
      </c>
      <c r="J69" s="488" t="s">
        <v>9</v>
      </c>
      <c r="K69" s="488" t="s">
        <v>9</v>
      </c>
      <c r="L69" s="488" t="s">
        <v>9</v>
      </c>
      <c r="M69" s="488" t="s">
        <v>9</v>
      </c>
      <c r="N69" s="488" t="s">
        <v>9</v>
      </c>
      <c r="O69" s="488" t="s">
        <v>9</v>
      </c>
      <c r="P69" s="488" t="s">
        <v>9</v>
      </c>
      <c r="Q69" s="488" t="s">
        <v>9</v>
      </c>
      <c r="R69" s="488" t="s">
        <v>9</v>
      </c>
      <c r="S69" s="450"/>
    </row>
    <row r="70" spans="1:19" ht="15.75" customHeight="1">
      <c r="A70" s="544"/>
      <c r="B70" s="595" t="s">
        <v>15</v>
      </c>
      <c r="C70" s="595"/>
      <c r="D70" s="544"/>
      <c r="E70" s="474"/>
      <c r="F70" s="596"/>
      <c r="G70" s="597"/>
      <c r="H70" s="597"/>
      <c r="I70" s="597"/>
      <c r="J70" s="489"/>
      <c r="K70" s="489"/>
      <c r="L70" s="489"/>
      <c r="M70" s="489"/>
      <c r="N70" s="489"/>
      <c r="O70" s="489"/>
      <c r="P70" s="489"/>
      <c r="Q70" s="489"/>
      <c r="R70" s="489"/>
      <c r="S70" s="24"/>
    </row>
    <row r="71" spans="1:19" ht="15.75" customHeight="1">
      <c r="A71" s="544">
        <v>38</v>
      </c>
      <c r="B71" s="551" t="s">
        <v>117</v>
      </c>
      <c r="C71" s="551"/>
      <c r="D71" s="544">
        <v>1</v>
      </c>
      <c r="E71" s="544">
        <v>1</v>
      </c>
      <c r="F71" s="582">
        <f>11580*12</f>
        <v>138960</v>
      </c>
      <c r="G71" s="525">
        <v>1</v>
      </c>
      <c r="H71" s="525">
        <v>1</v>
      </c>
      <c r="I71" s="525">
        <v>1</v>
      </c>
      <c r="J71" s="488" t="s">
        <v>9</v>
      </c>
      <c r="K71" s="488" t="s">
        <v>9</v>
      </c>
      <c r="L71" s="488" t="s">
        <v>9</v>
      </c>
      <c r="M71" s="488" t="s">
        <v>9</v>
      </c>
      <c r="N71" s="488" t="s">
        <v>9</v>
      </c>
      <c r="O71" s="488" t="s">
        <v>9</v>
      </c>
      <c r="P71" s="490">
        <v>22620</v>
      </c>
      <c r="Q71" s="490">
        <v>22620</v>
      </c>
      <c r="R71" s="490">
        <v>22620</v>
      </c>
      <c r="S71" s="398" t="s">
        <v>98</v>
      </c>
    </row>
    <row r="72" spans="1:19" ht="15.75" customHeight="1">
      <c r="A72" s="544"/>
      <c r="B72" s="598" t="s">
        <v>125</v>
      </c>
      <c r="C72" s="598"/>
      <c r="D72" s="544"/>
      <c r="E72" s="487"/>
      <c r="F72" s="584"/>
      <c r="G72" s="525"/>
      <c r="H72" s="525"/>
      <c r="I72" s="525"/>
      <c r="J72" s="488"/>
      <c r="K72" s="488"/>
      <c r="L72" s="488"/>
      <c r="M72" s="488"/>
      <c r="N72" s="488"/>
      <c r="O72" s="488"/>
      <c r="P72" s="488"/>
      <c r="Q72" s="488"/>
      <c r="R72" s="488"/>
      <c r="S72" s="455"/>
    </row>
    <row r="73" spans="1:19" ht="15.75" customHeight="1">
      <c r="A73" s="544">
        <v>39</v>
      </c>
      <c r="B73" s="551" t="s">
        <v>22</v>
      </c>
      <c r="C73" s="583"/>
      <c r="D73" s="579">
        <v>1</v>
      </c>
      <c r="E73" s="579">
        <v>1</v>
      </c>
      <c r="F73" s="599">
        <f>(9000*12)</f>
        <v>108000</v>
      </c>
      <c r="G73" s="525">
        <v>1</v>
      </c>
      <c r="H73" s="525">
        <v>1</v>
      </c>
      <c r="I73" s="525">
        <v>1</v>
      </c>
      <c r="J73" s="488" t="s">
        <v>9</v>
      </c>
      <c r="K73" s="488" t="s">
        <v>9</v>
      </c>
      <c r="L73" s="488" t="s">
        <v>9</v>
      </c>
      <c r="M73" s="488" t="s">
        <v>9</v>
      </c>
      <c r="N73" s="488" t="s">
        <v>9</v>
      </c>
      <c r="O73" s="488" t="s">
        <v>9</v>
      </c>
      <c r="P73" s="488" t="s">
        <v>9</v>
      </c>
      <c r="Q73" s="488" t="s">
        <v>9</v>
      </c>
      <c r="R73" s="488" t="s">
        <v>9</v>
      </c>
      <c r="S73" s="24"/>
    </row>
    <row r="74" spans="1:19" ht="15.75" customHeight="1">
      <c r="A74" s="585">
        <v>40</v>
      </c>
      <c r="B74" s="551" t="s">
        <v>22</v>
      </c>
      <c r="C74" s="551"/>
      <c r="D74" s="579">
        <v>1</v>
      </c>
      <c r="E74" s="579">
        <v>1</v>
      </c>
      <c r="F74" s="596">
        <f>(9000*12)</f>
        <v>108000</v>
      </c>
      <c r="G74" s="600">
        <v>1</v>
      </c>
      <c r="H74" s="525">
        <v>1</v>
      </c>
      <c r="I74" s="525">
        <v>1</v>
      </c>
      <c r="J74" s="488" t="s">
        <v>9</v>
      </c>
      <c r="K74" s="488" t="s">
        <v>9</v>
      </c>
      <c r="L74" s="488" t="s">
        <v>9</v>
      </c>
      <c r="M74" s="488" t="s">
        <v>9</v>
      </c>
      <c r="N74" s="488" t="s">
        <v>9</v>
      </c>
      <c r="O74" s="488" t="s">
        <v>9</v>
      </c>
      <c r="P74" s="488" t="s">
        <v>9</v>
      </c>
      <c r="Q74" s="488" t="s">
        <v>9</v>
      </c>
      <c r="R74" s="488" t="s">
        <v>9</v>
      </c>
      <c r="S74" s="24"/>
    </row>
    <row r="75" spans="1:19" s="32" customFormat="1" ht="15.75" customHeight="1">
      <c r="A75" s="510"/>
      <c r="B75" s="526" t="s">
        <v>126</v>
      </c>
      <c r="C75" s="526"/>
      <c r="D75" s="467"/>
      <c r="E75" s="601"/>
      <c r="F75" s="487"/>
      <c r="G75" s="487"/>
      <c r="H75" s="487"/>
      <c r="I75" s="487"/>
      <c r="J75" s="602"/>
      <c r="K75" s="573"/>
      <c r="L75" s="573"/>
      <c r="M75" s="492"/>
      <c r="N75" s="443"/>
      <c r="O75" s="443"/>
      <c r="P75" s="492"/>
      <c r="Q75" s="492"/>
      <c r="R75" s="492"/>
      <c r="S75" s="24"/>
    </row>
    <row r="76" spans="1:19" s="32" customFormat="1" ht="15.75" customHeight="1">
      <c r="A76" s="510">
        <v>41</v>
      </c>
      <c r="B76" s="603" t="s">
        <v>144</v>
      </c>
      <c r="C76" s="558" t="s">
        <v>61</v>
      </c>
      <c r="D76" s="467">
        <v>1</v>
      </c>
      <c r="E76" s="573">
        <v>1</v>
      </c>
      <c r="F76" s="589">
        <v>378360</v>
      </c>
      <c r="G76" s="525">
        <v>1</v>
      </c>
      <c r="H76" s="525">
        <v>1</v>
      </c>
      <c r="I76" s="525">
        <v>1</v>
      </c>
      <c r="J76" s="530" t="s">
        <v>9</v>
      </c>
      <c r="K76" s="530" t="s">
        <v>9</v>
      </c>
      <c r="L76" s="530" t="s">
        <v>9</v>
      </c>
      <c r="M76" s="469">
        <v>12960</v>
      </c>
      <c r="N76" s="485">
        <v>13320</v>
      </c>
      <c r="O76" s="469">
        <v>13440</v>
      </c>
      <c r="P76" s="431">
        <f>F76+M76</f>
        <v>391320</v>
      </c>
      <c r="Q76" s="432">
        <f>F76+N76</f>
        <v>391680</v>
      </c>
      <c r="R76" s="431">
        <f>Q76+O76</f>
        <v>405120</v>
      </c>
      <c r="S76" s="24"/>
    </row>
    <row r="77" spans="1:19" s="32" customFormat="1" ht="15.75" customHeight="1">
      <c r="A77" s="467">
        <v>42</v>
      </c>
      <c r="B77" s="604" t="s">
        <v>134</v>
      </c>
      <c r="C77" s="539" t="s">
        <v>127</v>
      </c>
      <c r="D77" s="563">
        <v>1</v>
      </c>
      <c r="E77" s="467">
        <v>1</v>
      </c>
      <c r="F77" s="605">
        <v>305640</v>
      </c>
      <c r="G77" s="525">
        <v>1</v>
      </c>
      <c r="H77" s="525">
        <v>1</v>
      </c>
      <c r="I77" s="525">
        <v>1</v>
      </c>
      <c r="J77" s="467" t="s">
        <v>9</v>
      </c>
      <c r="K77" s="467" t="s">
        <v>9</v>
      </c>
      <c r="L77" s="530" t="s">
        <v>9</v>
      </c>
      <c r="M77" s="647">
        <v>11880</v>
      </c>
      <c r="N77" s="457">
        <v>12240</v>
      </c>
      <c r="O77" s="458">
        <v>12960</v>
      </c>
      <c r="P77" s="431">
        <f>F77+M77</f>
        <v>317520</v>
      </c>
      <c r="Q77" s="431">
        <f>P77+N77</f>
        <v>329760</v>
      </c>
      <c r="R77" s="431">
        <f>Q77+O77</f>
        <v>342720</v>
      </c>
      <c r="S77" s="24"/>
    </row>
    <row r="78" spans="1:19" s="32" customFormat="1" ht="15.75" customHeight="1">
      <c r="A78" s="756" t="s">
        <v>36</v>
      </c>
      <c r="B78" s="748"/>
      <c r="C78" s="509"/>
      <c r="D78" s="467">
        <f>SUM(D7:D77)</f>
        <v>42</v>
      </c>
      <c r="E78" s="467"/>
      <c r="F78" s="443">
        <f>SUM(F7:F77)</f>
        <v>9714720</v>
      </c>
      <c r="G78" s="606"/>
      <c r="H78" s="607"/>
      <c r="I78" s="607"/>
      <c r="J78" s="467"/>
      <c r="K78" s="467"/>
      <c r="L78" s="467"/>
      <c r="M78" s="467"/>
      <c r="N78" s="467"/>
      <c r="O78" s="467"/>
      <c r="P78" s="659">
        <f>P7+P8+P11+P12+P13+P14+P15+P16+P17+P23+P24+P25+P26+P27+P33+P34+P35+P36+P39+P40+P41+P42+P43+P46+P47+P49+P51+P52+P54++P65+P66+P71+P76+P77</f>
        <v>8810700</v>
      </c>
      <c r="Q78" s="659">
        <f>Q7+Q8+Q11+Q12+Q13+Q14+Q15+Q16+Q17+Q23+Q24+Q25+Q26+Q27+Q33+Q34+Q35+Q36+Q39+Q40+Q41+Q42+Q43+Q46+Q47+Q49+Q51+Q52+Q54++Q65+Q66+Q71+Q76+Q77</f>
        <v>9087780</v>
      </c>
      <c r="R78" s="659">
        <f>R7+R8+R11+R12+R13+R14+R15+R16+R17+R23+R24+R25+R26+R27+R33+R34+R35+R36+R39+R40+R41+R42+R43+R46+R47+R49+R51+R52+R54++R65+R66+R71+R76+R77</f>
        <v>9402180</v>
      </c>
      <c r="S78" s="24"/>
    </row>
    <row r="79" spans="1:19" s="32" customFormat="1" ht="15.75" customHeight="1">
      <c r="A79" s="734" t="s">
        <v>37</v>
      </c>
      <c r="B79" s="735"/>
      <c r="C79" s="608"/>
      <c r="D79" s="467"/>
      <c r="E79" s="566"/>
      <c r="F79" s="443"/>
      <c r="G79" s="443"/>
      <c r="H79" s="443"/>
      <c r="I79" s="443"/>
      <c r="J79" s="493"/>
      <c r="K79" s="493"/>
      <c r="L79" s="493"/>
      <c r="M79" s="493"/>
      <c r="N79" s="493"/>
      <c r="O79" s="493"/>
      <c r="P79" s="494">
        <f>P78*20/100</f>
        <v>1762140</v>
      </c>
      <c r="Q79" s="494">
        <f>Q78*20/100</f>
        <v>1817556</v>
      </c>
      <c r="R79" s="494">
        <f>R78*20/100</f>
        <v>1880436</v>
      </c>
      <c r="S79" s="24"/>
    </row>
    <row r="80" spans="1:19" ht="15.75" customHeight="1">
      <c r="A80" s="734" t="s">
        <v>38</v>
      </c>
      <c r="B80" s="735"/>
      <c r="C80" s="609"/>
      <c r="D80" s="510"/>
      <c r="E80" s="561"/>
      <c r="F80" s="610"/>
      <c r="G80" s="610"/>
      <c r="H80" s="610"/>
      <c r="I80" s="610"/>
      <c r="J80" s="495"/>
      <c r="K80" s="495"/>
      <c r="L80" s="495"/>
      <c r="M80" s="495"/>
      <c r="N80" s="495"/>
      <c r="O80" s="495"/>
      <c r="P80" s="697">
        <f>P78+P79</f>
        <v>10572840</v>
      </c>
      <c r="Q80" s="697">
        <f>Q78+Q79</f>
        <v>10905336</v>
      </c>
      <c r="R80" s="698">
        <f>R78+R79</f>
        <v>11282616</v>
      </c>
      <c r="S80" s="24"/>
    </row>
    <row r="81" spans="1:19" ht="15.75" customHeight="1">
      <c r="A81" s="734" t="s">
        <v>44</v>
      </c>
      <c r="B81" s="735"/>
      <c r="C81" s="608"/>
      <c r="D81" s="467"/>
      <c r="E81" s="566"/>
      <c r="F81" s="611"/>
      <c r="G81" s="443"/>
      <c r="H81" s="443"/>
      <c r="I81" s="443"/>
      <c r="J81" s="496"/>
      <c r="K81" s="496"/>
      <c r="L81" s="496"/>
      <c r="M81" s="496"/>
      <c r="N81" s="496"/>
      <c r="O81" s="496"/>
      <c r="P81" s="497">
        <f>P80*100/15694875</f>
        <v>67.3649200774138</v>
      </c>
      <c r="Q81" s="497">
        <f>Q80*100/16479618.75</f>
        <v>66.17468623174307</v>
      </c>
      <c r="R81" s="497">
        <f>R80*100/17303599.69</f>
        <v>65.20386625980711</v>
      </c>
      <c r="S81" s="24"/>
    </row>
    <row r="82" spans="1:19" ht="18" customHeight="1">
      <c r="A82" s="612"/>
      <c r="B82" s="613"/>
      <c r="C82" s="613"/>
      <c r="D82" s="463"/>
      <c r="E82" s="614"/>
      <c r="F82" s="615"/>
      <c r="G82" s="616"/>
      <c r="H82" s="616"/>
      <c r="I82" s="616"/>
      <c r="J82" s="498"/>
      <c r="K82" s="498"/>
      <c r="L82" s="498"/>
      <c r="M82" s="498"/>
      <c r="N82" s="498"/>
      <c r="O82" s="498"/>
      <c r="P82" s="499"/>
      <c r="Q82" s="499"/>
      <c r="R82" s="499"/>
      <c r="S82" s="429"/>
    </row>
    <row r="83" spans="1:19" ht="18.75" customHeight="1">
      <c r="A83" s="612"/>
      <c r="B83" s="613"/>
      <c r="C83" s="613"/>
      <c r="D83" s="463"/>
      <c r="E83" s="614"/>
      <c r="F83" s="615"/>
      <c r="G83" s="616"/>
      <c r="H83" s="616"/>
      <c r="I83" s="616"/>
      <c r="J83" s="498"/>
      <c r="K83" s="498"/>
      <c r="L83" s="498"/>
      <c r="M83" s="498"/>
      <c r="N83" s="498"/>
      <c r="O83" s="498"/>
      <c r="P83" s="499"/>
      <c r="Q83" s="499"/>
      <c r="R83" s="499"/>
      <c r="S83" s="429"/>
    </row>
    <row r="84" spans="1:19" ht="18.75" customHeight="1">
      <c r="A84" s="758" t="s">
        <v>151</v>
      </c>
      <c r="B84" s="758"/>
      <c r="C84" s="758"/>
      <c r="D84" s="758"/>
      <c r="E84" s="758"/>
      <c r="F84" s="758"/>
      <c r="G84" s="758"/>
      <c r="H84" s="758"/>
      <c r="I84" s="758"/>
      <c r="J84" s="758"/>
      <c r="K84" s="758"/>
      <c r="L84" s="758"/>
      <c r="M84" s="758"/>
      <c r="N84" s="758"/>
      <c r="O84" s="758"/>
      <c r="P84" s="758"/>
      <c r="Q84" s="758"/>
      <c r="R84" s="758"/>
      <c r="S84" s="758"/>
    </row>
    <row r="85" spans="1:19" ht="18.75" customHeight="1">
      <c r="A85" s="759" t="s">
        <v>152</v>
      </c>
      <c r="B85" s="759"/>
      <c r="C85" s="759"/>
      <c r="D85" s="463"/>
      <c r="E85" s="614"/>
      <c r="F85" s="615"/>
      <c r="G85" s="616"/>
      <c r="H85" s="616"/>
      <c r="I85" s="616"/>
      <c r="J85" s="498"/>
      <c r="K85" s="498"/>
      <c r="L85" s="498"/>
      <c r="M85" s="498"/>
      <c r="N85" s="498"/>
      <c r="O85" s="498"/>
      <c r="P85" s="499"/>
      <c r="Q85" s="499"/>
      <c r="R85" s="499"/>
      <c r="S85" s="429"/>
    </row>
    <row r="86" spans="1:19" ht="18.75" customHeight="1">
      <c r="A86" s="759" t="s">
        <v>153</v>
      </c>
      <c r="B86" s="759"/>
      <c r="C86" s="759"/>
      <c r="D86" s="463"/>
      <c r="E86" s="614"/>
      <c r="F86" s="615"/>
      <c r="G86" s="616"/>
      <c r="H86" s="616"/>
      <c r="I86" s="616"/>
      <c r="J86" s="498"/>
      <c r="K86" s="498"/>
      <c r="L86" s="498"/>
      <c r="M86" s="498"/>
      <c r="N86" s="498"/>
      <c r="O86" s="498"/>
      <c r="P86" s="499"/>
      <c r="Q86" s="499"/>
      <c r="R86" s="499"/>
      <c r="S86" s="429"/>
    </row>
    <row r="87" spans="1:19" ht="18.75" customHeight="1">
      <c r="A87" s="759" t="s">
        <v>154</v>
      </c>
      <c r="B87" s="759"/>
      <c r="C87" s="759"/>
      <c r="D87" s="463"/>
      <c r="E87" s="614"/>
      <c r="F87" s="615"/>
      <c r="G87" s="616"/>
      <c r="H87" s="616"/>
      <c r="I87" s="616"/>
      <c r="J87" s="498"/>
      <c r="K87" s="498"/>
      <c r="L87" s="498"/>
      <c r="M87" s="498"/>
      <c r="N87" s="498"/>
      <c r="O87" s="498"/>
      <c r="P87" s="499"/>
      <c r="Q87" s="499"/>
      <c r="R87" s="499"/>
      <c r="S87" s="429"/>
    </row>
    <row r="88" spans="1:19" ht="18.75" customHeight="1">
      <c r="A88" s="612"/>
      <c r="B88" s="613"/>
      <c r="C88" s="613"/>
      <c r="D88" s="463"/>
      <c r="E88" s="614"/>
      <c r="F88" s="615"/>
      <c r="G88" s="616"/>
      <c r="H88" s="616"/>
      <c r="I88" s="616"/>
      <c r="J88" s="498"/>
      <c r="K88" s="498"/>
      <c r="L88" s="498"/>
      <c r="M88" s="498"/>
      <c r="N88" s="498"/>
      <c r="O88" s="498"/>
      <c r="P88" s="499"/>
      <c r="Q88" s="499"/>
      <c r="R88" s="499"/>
      <c r="S88" s="429"/>
    </row>
    <row r="89" spans="1:19" ht="18.75" customHeight="1">
      <c r="A89" s="612"/>
      <c r="B89" s="613"/>
      <c r="C89" s="613"/>
      <c r="D89" s="463"/>
      <c r="E89" s="614"/>
      <c r="F89" s="615"/>
      <c r="G89" s="616"/>
      <c r="H89" s="616"/>
      <c r="I89" s="616"/>
      <c r="J89" s="498"/>
      <c r="K89" s="498"/>
      <c r="L89" s="498"/>
      <c r="M89" s="498"/>
      <c r="N89" s="498"/>
      <c r="O89" s="498"/>
      <c r="P89" s="499"/>
      <c r="Q89" s="499"/>
      <c r="R89" s="500"/>
      <c r="S89" s="429"/>
    </row>
    <row r="90" spans="1:19" ht="18.75" customHeight="1">
      <c r="A90" s="612"/>
      <c r="B90" s="613"/>
      <c r="C90" s="613"/>
      <c r="D90" s="463"/>
      <c r="E90" s="614"/>
      <c r="F90" s="615"/>
      <c r="G90" s="616"/>
      <c r="H90" s="616"/>
      <c r="I90" s="616"/>
      <c r="J90" s="498"/>
      <c r="K90" s="498"/>
      <c r="L90" s="498"/>
      <c r="M90" s="498"/>
      <c r="N90" s="498"/>
      <c r="O90" s="498"/>
      <c r="P90" s="499"/>
      <c r="Q90" s="499"/>
      <c r="R90" s="500"/>
      <c r="S90" s="429"/>
    </row>
    <row r="91" spans="1:19" ht="18.75" customHeight="1">
      <c r="A91" s="612"/>
      <c r="B91" s="613"/>
      <c r="C91" s="613"/>
      <c r="D91" s="463"/>
      <c r="E91" s="614"/>
      <c r="F91" s="615"/>
      <c r="G91" s="616"/>
      <c r="H91" s="616"/>
      <c r="I91" s="616"/>
      <c r="J91" s="498"/>
      <c r="K91" s="498"/>
      <c r="L91" s="498"/>
      <c r="M91" s="498"/>
      <c r="N91" s="498"/>
      <c r="O91" s="498"/>
      <c r="P91" s="499"/>
      <c r="Q91" s="499"/>
      <c r="R91" s="499"/>
      <c r="S91" s="429"/>
    </row>
    <row r="92" spans="1:19" ht="18.75" customHeight="1">
      <c r="A92" s="612"/>
      <c r="B92" s="613"/>
      <c r="C92" s="613"/>
      <c r="D92" s="463"/>
      <c r="E92" s="614"/>
      <c r="F92" s="615"/>
      <c r="G92" s="616"/>
      <c r="H92" s="616"/>
      <c r="I92" s="616"/>
      <c r="J92" s="498"/>
      <c r="K92" s="498"/>
      <c r="L92" s="498"/>
      <c r="M92" s="498"/>
      <c r="N92" s="498"/>
      <c r="O92" s="498"/>
      <c r="P92" s="499"/>
      <c r="Q92" s="499"/>
      <c r="R92" s="499"/>
      <c r="S92" s="429"/>
    </row>
    <row r="93" spans="1:19" ht="18.75" customHeight="1">
      <c r="A93" s="612"/>
      <c r="B93" s="617"/>
      <c r="C93" s="617"/>
      <c r="D93" s="463"/>
      <c r="E93" s="614"/>
      <c r="F93" s="615"/>
      <c r="G93" s="616"/>
      <c r="H93" s="616"/>
      <c r="I93" s="616"/>
      <c r="J93" s="498"/>
      <c r="K93" s="498"/>
      <c r="L93" s="498"/>
      <c r="M93" s="498"/>
      <c r="N93" s="498"/>
      <c r="O93" s="498"/>
      <c r="P93" s="499"/>
      <c r="Q93" s="499"/>
      <c r="R93" s="499"/>
      <c r="S93" s="429"/>
    </row>
    <row r="94" spans="1:19" ht="18.75" customHeight="1">
      <c r="A94" s="618"/>
      <c r="B94" s="619"/>
      <c r="C94" s="619"/>
      <c r="D94" s="463"/>
      <c r="E94" s="620"/>
      <c r="F94" s="615"/>
      <c r="G94" s="616"/>
      <c r="H94" s="616"/>
      <c r="I94" s="616"/>
      <c r="J94" s="501"/>
      <c r="K94" s="501"/>
      <c r="L94" s="501"/>
      <c r="M94" s="501"/>
      <c r="N94" s="501"/>
      <c r="O94" s="501"/>
      <c r="P94" s="502"/>
      <c r="Q94" s="503"/>
      <c r="R94" s="503"/>
      <c r="S94" s="429">
        <v>24</v>
      </c>
    </row>
    <row r="95" spans="1:19" ht="18.75" customHeight="1">
      <c r="A95" s="618"/>
      <c r="B95" s="619"/>
      <c r="C95" s="619"/>
      <c r="D95" s="463"/>
      <c r="E95" s="620"/>
      <c r="F95" s="615"/>
      <c r="G95" s="616"/>
      <c r="H95" s="616"/>
      <c r="I95" s="616"/>
      <c r="J95" s="501"/>
      <c r="K95" s="501"/>
      <c r="L95" s="501"/>
      <c r="M95" s="501"/>
      <c r="N95" s="501"/>
      <c r="O95" s="501"/>
      <c r="P95" s="502"/>
      <c r="Q95" s="503"/>
      <c r="R95" s="503"/>
      <c r="S95" s="429"/>
    </row>
    <row r="96" spans="1:19" ht="18.75" customHeight="1">
      <c r="A96" s="618"/>
      <c r="B96" s="619"/>
      <c r="C96" s="619"/>
      <c r="D96" s="463"/>
      <c r="E96" s="620"/>
      <c r="F96" s="615"/>
      <c r="G96" s="616"/>
      <c r="H96" s="616"/>
      <c r="I96" s="616"/>
      <c r="J96" s="501"/>
      <c r="K96" s="501"/>
      <c r="L96" s="501"/>
      <c r="M96" s="501"/>
      <c r="N96" s="501"/>
      <c r="O96" s="501"/>
      <c r="P96" s="502"/>
      <c r="Q96" s="504"/>
      <c r="R96" s="503"/>
      <c r="S96" s="429"/>
    </row>
    <row r="97" spans="1:19" ht="18.75" customHeight="1">
      <c r="A97" s="618"/>
      <c r="B97" s="619"/>
      <c r="C97" s="619"/>
      <c r="D97" s="463"/>
      <c r="E97" s="620"/>
      <c r="F97" s="615"/>
      <c r="G97" s="616"/>
      <c r="H97" s="616"/>
      <c r="I97" s="616"/>
      <c r="J97" s="501"/>
      <c r="K97" s="501"/>
      <c r="L97" s="501"/>
      <c r="M97" s="760"/>
      <c r="N97" s="760"/>
      <c r="O97" s="760"/>
      <c r="P97" s="499"/>
      <c r="Q97" s="499"/>
      <c r="R97" s="499"/>
      <c r="S97" s="459"/>
    </row>
    <row r="98" spans="1:19" ht="25.5" customHeight="1">
      <c r="A98" s="618"/>
      <c r="B98" s="619"/>
      <c r="C98" s="619"/>
      <c r="D98" s="463"/>
      <c r="E98" s="620"/>
      <c r="F98" s="615"/>
      <c r="G98" s="616"/>
      <c r="H98" s="616"/>
      <c r="I98" s="616"/>
      <c r="J98" s="501"/>
      <c r="K98" s="501"/>
      <c r="L98" s="501"/>
      <c r="M98" s="501"/>
      <c r="N98" s="501"/>
      <c r="O98" s="505"/>
      <c r="P98" s="506"/>
      <c r="Q98" s="507"/>
      <c r="R98" s="507"/>
      <c r="S98" s="429"/>
    </row>
    <row r="99" spans="1:24" ht="18.75" customHeight="1">
      <c r="A99" s="618"/>
      <c r="B99" s="619"/>
      <c r="C99" s="619"/>
      <c r="D99" s="621"/>
      <c r="E99" s="622"/>
      <c r="F99" s="615"/>
      <c r="G99" s="623"/>
      <c r="H99" s="623"/>
      <c r="I99" s="623"/>
      <c r="J99" s="624"/>
      <c r="K99" s="624"/>
      <c r="L99" s="624"/>
      <c r="M99" s="502"/>
      <c r="N99" s="503"/>
      <c r="O99" s="464"/>
      <c r="P99" s="699"/>
      <c r="Q99" s="700"/>
      <c r="R99" s="700"/>
      <c r="S99" s="429"/>
      <c r="V99" s="59"/>
      <c r="W99" s="59"/>
      <c r="X99" s="59"/>
    </row>
    <row r="100" spans="13:24" ht="18.75" customHeight="1">
      <c r="M100" s="464"/>
      <c r="N100" s="464"/>
      <c r="O100" s="464"/>
      <c r="P100" s="701"/>
      <c r="Q100" s="702"/>
      <c r="R100" s="703"/>
      <c r="S100" s="429"/>
      <c r="V100" s="59"/>
      <c r="W100" s="59"/>
      <c r="X100" s="59"/>
    </row>
    <row r="101" spans="13:19" ht="18.75" customHeight="1">
      <c r="M101" s="464"/>
      <c r="N101" s="464"/>
      <c r="O101" s="464"/>
      <c r="P101" s="464"/>
      <c r="Q101" s="464"/>
      <c r="R101" s="464"/>
      <c r="S101" s="429"/>
    </row>
    <row r="102" spans="13:19" ht="21" customHeight="1">
      <c r="M102" s="464"/>
      <c r="N102" s="464"/>
      <c r="O102" s="464"/>
      <c r="P102" s="464"/>
      <c r="Q102" s="704"/>
      <c r="R102" s="499"/>
      <c r="S102" s="429"/>
    </row>
    <row r="103" spans="13:19" ht="21" customHeight="1">
      <c r="M103" s="757"/>
      <c r="N103" s="757"/>
      <c r="O103" s="757"/>
      <c r="P103" s="499"/>
      <c r="Q103" s="499"/>
      <c r="R103" s="499"/>
      <c r="S103" s="429"/>
    </row>
    <row r="104" spans="13:22" ht="21" customHeight="1">
      <c r="M104" s="464"/>
      <c r="N104" s="464"/>
      <c r="O104" s="464"/>
      <c r="P104" s="464"/>
      <c r="Q104" s="464"/>
      <c r="R104" s="464"/>
      <c r="S104" s="80"/>
      <c r="V104" s="64"/>
    </row>
    <row r="105" spans="1:22" s="32" customFormat="1" ht="21" customHeight="1">
      <c r="A105" s="625"/>
      <c r="B105" s="626"/>
      <c r="C105" s="626"/>
      <c r="D105" s="627"/>
      <c r="E105" s="628"/>
      <c r="F105" s="629"/>
      <c r="G105" s="627"/>
      <c r="H105" s="627"/>
      <c r="I105" s="627"/>
      <c r="J105" s="628"/>
      <c r="K105" s="628"/>
      <c r="L105" s="628"/>
      <c r="M105" s="464"/>
      <c r="N105" s="464"/>
      <c r="O105" s="464"/>
      <c r="P105" s="464"/>
      <c r="Q105" s="464"/>
      <c r="R105" s="464"/>
      <c r="S105" s="428"/>
      <c r="V105" s="157"/>
    </row>
    <row r="106" spans="1:22" s="32" customFormat="1" ht="21" customHeight="1">
      <c r="A106" s="625"/>
      <c r="B106" s="626"/>
      <c r="C106" s="626"/>
      <c r="D106" s="627"/>
      <c r="E106" s="628"/>
      <c r="F106" s="629"/>
      <c r="G106" s="627"/>
      <c r="H106" s="627"/>
      <c r="I106" s="627"/>
      <c r="J106" s="628"/>
      <c r="K106" s="628"/>
      <c r="L106" s="628"/>
      <c r="M106" s="757"/>
      <c r="N106" s="757"/>
      <c r="O106" s="757"/>
      <c r="P106" s="499"/>
      <c r="Q106" s="499"/>
      <c r="R106" s="499"/>
      <c r="S106" s="428"/>
      <c r="V106" s="157"/>
    </row>
    <row r="107" spans="1:22" s="32" customFormat="1" ht="21" customHeight="1">
      <c r="A107" s="625"/>
      <c r="B107" s="626"/>
      <c r="C107" s="626"/>
      <c r="D107" s="627"/>
      <c r="E107" s="628"/>
      <c r="F107" s="629"/>
      <c r="G107" s="627"/>
      <c r="H107" s="627"/>
      <c r="I107" s="627"/>
      <c r="J107" s="628"/>
      <c r="K107" s="628"/>
      <c r="L107" s="628"/>
      <c r="M107" s="464"/>
      <c r="N107" s="464"/>
      <c r="O107" s="464"/>
      <c r="P107" s="464"/>
      <c r="Q107" s="464"/>
      <c r="R107" s="464"/>
      <c r="S107" s="428"/>
      <c r="V107" s="157"/>
    </row>
    <row r="108" spans="1:22" s="32" customFormat="1" ht="21" customHeight="1">
      <c r="A108" s="625"/>
      <c r="B108" s="626"/>
      <c r="C108" s="626"/>
      <c r="D108" s="627"/>
      <c r="E108" s="628"/>
      <c r="F108" s="629"/>
      <c r="G108" s="627"/>
      <c r="H108" s="627"/>
      <c r="I108" s="627"/>
      <c r="J108" s="628"/>
      <c r="K108" s="628"/>
      <c r="L108" s="628"/>
      <c r="M108" s="464"/>
      <c r="N108" s="464"/>
      <c r="O108" s="464"/>
      <c r="P108" s="464"/>
      <c r="Q108" s="464"/>
      <c r="R108" s="464"/>
      <c r="S108" s="428"/>
      <c r="V108" s="157"/>
    </row>
    <row r="109" spans="1:24" s="32" customFormat="1" ht="21" customHeight="1">
      <c r="A109" s="625"/>
      <c r="B109" s="626"/>
      <c r="C109" s="626"/>
      <c r="D109" s="627"/>
      <c r="E109" s="628"/>
      <c r="F109" s="629"/>
      <c r="G109" s="627"/>
      <c r="H109" s="627"/>
      <c r="I109" s="627"/>
      <c r="J109" s="628"/>
      <c r="K109" s="628"/>
      <c r="L109" s="628"/>
      <c r="M109" s="464"/>
      <c r="N109" s="464"/>
      <c r="O109" s="464"/>
      <c r="P109" s="464"/>
      <c r="Q109" s="464"/>
      <c r="R109" s="464"/>
      <c r="S109" s="428"/>
      <c r="V109" s="66"/>
      <c r="W109" s="66"/>
      <c r="X109" s="66"/>
    </row>
    <row r="110" spans="1:24" s="32" customFormat="1" ht="21" customHeight="1">
      <c r="A110" s="625"/>
      <c r="B110" s="626"/>
      <c r="C110" s="626"/>
      <c r="D110" s="627"/>
      <c r="E110" s="628"/>
      <c r="F110" s="629"/>
      <c r="G110" s="627"/>
      <c r="H110" s="627"/>
      <c r="I110" s="627"/>
      <c r="J110" s="628"/>
      <c r="K110" s="628"/>
      <c r="L110" s="628"/>
      <c r="M110" s="508"/>
      <c r="N110" s="508"/>
      <c r="O110" s="508"/>
      <c r="P110" s="508"/>
      <c r="Q110" s="508"/>
      <c r="R110" s="508"/>
      <c r="S110" s="428"/>
      <c r="V110" s="66"/>
      <c r="W110" s="66"/>
      <c r="X110" s="66"/>
    </row>
    <row r="111" spans="1:24" s="32" customFormat="1" ht="21" customHeight="1">
      <c r="A111" s="625"/>
      <c r="B111" s="626"/>
      <c r="C111" s="626"/>
      <c r="D111" s="627"/>
      <c r="E111" s="628"/>
      <c r="F111" s="629"/>
      <c r="G111" s="627"/>
      <c r="H111" s="627"/>
      <c r="I111" s="627"/>
      <c r="J111" s="628"/>
      <c r="K111" s="628"/>
      <c r="L111" s="628"/>
      <c r="M111" s="508"/>
      <c r="N111" s="508"/>
      <c r="O111" s="508"/>
      <c r="P111" s="508"/>
      <c r="Q111" s="508"/>
      <c r="R111" s="508"/>
      <c r="S111" s="428"/>
      <c r="V111" s="66"/>
      <c r="W111" s="66"/>
      <c r="X111" s="66"/>
    </row>
    <row r="112" spans="1:24" s="32" customFormat="1" ht="21" customHeight="1">
      <c r="A112" s="625"/>
      <c r="B112" s="626"/>
      <c r="C112" s="626"/>
      <c r="D112" s="627"/>
      <c r="E112" s="628"/>
      <c r="F112" s="629"/>
      <c r="G112" s="627"/>
      <c r="H112" s="627"/>
      <c r="I112" s="627"/>
      <c r="J112" s="628"/>
      <c r="K112" s="628"/>
      <c r="L112" s="628"/>
      <c r="M112" s="508"/>
      <c r="N112" s="508"/>
      <c r="O112" s="508"/>
      <c r="P112" s="508"/>
      <c r="Q112" s="508"/>
      <c r="R112" s="508"/>
      <c r="S112" s="428"/>
      <c r="V112" s="66"/>
      <c r="W112" s="66"/>
      <c r="X112" s="66"/>
    </row>
    <row r="113" spans="22:24" ht="21" customHeight="1">
      <c r="V113" s="59"/>
      <c r="W113" s="59"/>
      <c r="X113" s="59"/>
    </row>
    <row r="114" spans="20:21" ht="21" customHeight="1">
      <c r="T114" s="59"/>
      <c r="U114" s="59"/>
    </row>
  </sheetData>
  <sheetProtection/>
  <mergeCells count="52">
    <mergeCell ref="A1:R1"/>
    <mergeCell ref="A2:R2"/>
    <mergeCell ref="E3:F3"/>
    <mergeCell ref="G3:I3"/>
    <mergeCell ref="J3:L3"/>
    <mergeCell ref="M3:O3"/>
    <mergeCell ref="P3:R3"/>
    <mergeCell ref="E4:F4"/>
    <mergeCell ref="G4:I4"/>
    <mergeCell ref="J4:L4"/>
    <mergeCell ref="E5:F5"/>
    <mergeCell ref="G5:I5"/>
    <mergeCell ref="J5:L5"/>
    <mergeCell ref="M5:O5"/>
    <mergeCell ref="P5:R5"/>
    <mergeCell ref="E29:F29"/>
    <mergeCell ref="G29:I29"/>
    <mergeCell ref="J29:L29"/>
    <mergeCell ref="M29:O29"/>
    <mergeCell ref="P29:R29"/>
    <mergeCell ref="E30:F30"/>
    <mergeCell ref="G30:I30"/>
    <mergeCell ref="J30:L30"/>
    <mergeCell ref="E31:F31"/>
    <mergeCell ref="G31:I31"/>
    <mergeCell ref="J31:L31"/>
    <mergeCell ref="M31:O31"/>
    <mergeCell ref="P31:R31"/>
    <mergeCell ref="E59:F59"/>
    <mergeCell ref="G59:I59"/>
    <mergeCell ref="J59:L59"/>
    <mergeCell ref="M59:O59"/>
    <mergeCell ref="P59:R59"/>
    <mergeCell ref="E60:F60"/>
    <mergeCell ref="G60:I60"/>
    <mergeCell ref="J60:L60"/>
    <mergeCell ref="E61:F61"/>
    <mergeCell ref="G61:I61"/>
    <mergeCell ref="J61:L61"/>
    <mergeCell ref="M61:O61"/>
    <mergeCell ref="P61:R61"/>
    <mergeCell ref="A78:B78"/>
    <mergeCell ref="A79:B79"/>
    <mergeCell ref="A80:B80"/>
    <mergeCell ref="A81:B81"/>
    <mergeCell ref="M106:O106"/>
    <mergeCell ref="A84:S84"/>
    <mergeCell ref="A85:C85"/>
    <mergeCell ref="A86:C86"/>
    <mergeCell ref="A87:C87"/>
    <mergeCell ref="M97:O97"/>
    <mergeCell ref="M103:O103"/>
  </mergeCells>
  <printOptions/>
  <pageMargins left="0.4330708661417323" right="0.2362204724409449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74"/>
  <sheetViews>
    <sheetView view="pageBreakPreview" zoomScale="150" zoomScaleNormal="150" zoomScaleSheetLayoutView="150" zoomScalePageLayoutView="0" workbookViewId="0" topLeftCell="E133">
      <selection activeCell="L146" sqref="L146"/>
    </sheetView>
  </sheetViews>
  <sheetFormatPr defaultColWidth="9.140625" defaultRowHeight="21" customHeight="1"/>
  <cols>
    <col min="1" max="1" width="2.00390625" style="84" customWidth="1"/>
    <col min="2" max="2" width="23.140625" style="1" customWidth="1"/>
    <col min="3" max="3" width="3.8515625" style="72" customWidth="1"/>
    <col min="4" max="4" width="4.28125" style="44" customWidth="1"/>
    <col min="5" max="5" width="7.28125" style="73" customWidth="1"/>
    <col min="6" max="8" width="4.28125" style="72" customWidth="1"/>
    <col min="9" max="11" width="4.28125" style="44" customWidth="1"/>
    <col min="12" max="14" width="8.140625" style="147" customWidth="1"/>
    <col min="15" max="15" width="10.421875" style="147" customWidth="1"/>
    <col min="16" max="17" width="10.8515625" style="147" customWidth="1"/>
    <col min="18" max="18" width="8.7109375" style="1" customWidth="1"/>
    <col min="19" max="19" width="10.28125" style="1" bestFit="1" customWidth="1"/>
    <col min="20" max="20" width="9.140625" style="1" bestFit="1" customWidth="1"/>
    <col min="21" max="16384" width="9.00390625" style="1" customWidth="1"/>
  </cols>
  <sheetData>
    <row r="1" spans="1:18" ht="21" customHeight="1">
      <c r="A1" s="749" t="s">
        <v>0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49"/>
      <c r="P1" s="749"/>
      <c r="Q1" s="749"/>
      <c r="R1" s="243">
        <v>18</v>
      </c>
    </row>
    <row r="2" spans="1:17" ht="18.75" customHeight="1">
      <c r="A2" s="750" t="s">
        <v>1</v>
      </c>
      <c r="B2" s="750"/>
      <c r="C2" s="751"/>
      <c r="D2" s="750"/>
      <c r="E2" s="750"/>
      <c r="F2" s="750"/>
      <c r="G2" s="750"/>
      <c r="H2" s="750"/>
      <c r="I2" s="750"/>
      <c r="J2" s="750"/>
      <c r="K2" s="750"/>
      <c r="L2" s="751"/>
      <c r="M2" s="751"/>
      <c r="N2" s="751"/>
      <c r="O2" s="751"/>
      <c r="P2" s="751"/>
      <c r="Q2" s="751"/>
    </row>
    <row r="3" spans="1:18" ht="18" customHeight="1">
      <c r="A3" s="90" t="s">
        <v>2</v>
      </c>
      <c r="B3" s="2" t="s">
        <v>54</v>
      </c>
      <c r="C3" s="90" t="s">
        <v>3</v>
      </c>
      <c r="D3" s="806" t="s">
        <v>20</v>
      </c>
      <c r="E3" s="807"/>
      <c r="F3" s="808" t="s">
        <v>24</v>
      </c>
      <c r="G3" s="809"/>
      <c r="H3" s="810"/>
      <c r="I3" s="811" t="s">
        <v>17</v>
      </c>
      <c r="J3" s="812"/>
      <c r="K3" s="806"/>
      <c r="L3" s="800" t="s">
        <v>4</v>
      </c>
      <c r="M3" s="801"/>
      <c r="N3" s="801"/>
      <c r="O3" s="800" t="s">
        <v>5</v>
      </c>
      <c r="P3" s="813"/>
      <c r="Q3" s="814"/>
      <c r="R3" s="3" t="s">
        <v>40</v>
      </c>
    </row>
    <row r="4" spans="1:18" ht="18" customHeight="1">
      <c r="A4" s="81"/>
      <c r="B4" s="93" t="s">
        <v>53</v>
      </c>
      <c r="C4" s="91" t="s">
        <v>6</v>
      </c>
      <c r="D4" s="777" t="s">
        <v>19</v>
      </c>
      <c r="E4" s="778"/>
      <c r="F4" s="779" t="s">
        <v>25</v>
      </c>
      <c r="G4" s="780"/>
      <c r="H4" s="781"/>
      <c r="I4" s="782" t="s">
        <v>18</v>
      </c>
      <c r="J4" s="777"/>
      <c r="K4" s="778"/>
      <c r="L4" s="110"/>
      <c r="M4" s="409"/>
      <c r="N4" s="409"/>
      <c r="O4" s="111"/>
      <c r="P4" s="110"/>
      <c r="Q4" s="169"/>
      <c r="R4" s="94"/>
    </row>
    <row r="5" spans="1:18" ht="15.75" customHeight="1">
      <c r="A5" s="81"/>
      <c r="B5" s="199" t="s">
        <v>55</v>
      </c>
      <c r="C5" s="5"/>
      <c r="D5" s="786"/>
      <c r="E5" s="787"/>
      <c r="F5" s="788" t="s">
        <v>26</v>
      </c>
      <c r="G5" s="789"/>
      <c r="H5" s="790"/>
      <c r="I5" s="791"/>
      <c r="J5" s="792"/>
      <c r="K5" s="792"/>
      <c r="L5" s="793"/>
      <c r="M5" s="816"/>
      <c r="N5" s="766"/>
      <c r="O5" s="793"/>
      <c r="P5" s="816"/>
      <c r="Q5" s="766"/>
      <c r="R5" s="94"/>
    </row>
    <row r="6" spans="1:18" ht="25.5" customHeight="1">
      <c r="A6" s="81"/>
      <c r="B6" s="93"/>
      <c r="C6" s="6"/>
      <c r="D6" s="7" t="s">
        <v>7</v>
      </c>
      <c r="E6" s="8" t="s">
        <v>8</v>
      </c>
      <c r="F6" s="9">
        <v>2558</v>
      </c>
      <c r="G6" s="9">
        <v>2559</v>
      </c>
      <c r="H6" s="9">
        <v>2560</v>
      </c>
      <c r="I6" s="9">
        <v>2558</v>
      </c>
      <c r="J6" s="9">
        <v>2559</v>
      </c>
      <c r="K6" s="83">
        <v>2560</v>
      </c>
      <c r="L6" s="112">
        <v>2558</v>
      </c>
      <c r="M6" s="112">
        <v>2559</v>
      </c>
      <c r="N6" s="112">
        <v>2560</v>
      </c>
      <c r="O6" s="112">
        <v>2558</v>
      </c>
      <c r="P6" s="112">
        <v>2559</v>
      </c>
      <c r="Q6" s="140">
        <v>2560</v>
      </c>
      <c r="R6" s="11"/>
    </row>
    <row r="7" spans="1:18" ht="18" customHeight="1">
      <c r="A7" s="90">
        <v>1</v>
      </c>
      <c r="B7" s="209" t="s">
        <v>56</v>
      </c>
      <c r="C7" s="10">
        <v>1</v>
      </c>
      <c r="D7" s="9">
        <v>1</v>
      </c>
      <c r="E7" s="13">
        <v>557280</v>
      </c>
      <c r="F7" s="200">
        <v>1</v>
      </c>
      <c r="G7" s="200">
        <v>1</v>
      </c>
      <c r="H7" s="200">
        <v>1</v>
      </c>
      <c r="I7" s="9" t="s">
        <v>9</v>
      </c>
      <c r="J7" s="9" t="s">
        <v>9</v>
      </c>
      <c r="K7" s="9" t="s">
        <v>9</v>
      </c>
      <c r="L7" s="271">
        <f>(30100-28930)*12</f>
        <v>14040</v>
      </c>
      <c r="M7" s="272">
        <v>3780</v>
      </c>
      <c r="N7" s="271">
        <f>(35090-33770)*12</f>
        <v>15840</v>
      </c>
      <c r="O7" s="271">
        <v>495600</v>
      </c>
      <c r="P7" s="272">
        <f>E7+M7</f>
        <v>561060</v>
      </c>
      <c r="Q7" s="271">
        <f>P7+N7</f>
        <v>576900</v>
      </c>
      <c r="R7" s="11"/>
    </row>
    <row r="8" spans="1:18" ht="18" customHeight="1">
      <c r="A8" s="91"/>
      <c r="B8" s="210" t="s">
        <v>57</v>
      </c>
      <c r="C8" s="10"/>
      <c r="D8" s="9"/>
      <c r="E8" s="13"/>
      <c r="F8" s="200"/>
      <c r="G8" s="200"/>
      <c r="H8" s="200"/>
      <c r="I8" s="9"/>
      <c r="J8" s="9"/>
      <c r="K8" s="9"/>
      <c r="L8" s="113"/>
      <c r="M8" s="113"/>
      <c r="N8" s="113"/>
      <c r="O8" s="113"/>
      <c r="P8" s="113"/>
      <c r="Q8" s="113"/>
      <c r="R8" s="11"/>
    </row>
    <row r="9" spans="1:18" ht="18" customHeight="1">
      <c r="A9" s="91"/>
      <c r="B9" s="211" t="s">
        <v>83</v>
      </c>
      <c r="C9" s="10"/>
      <c r="D9" s="9"/>
      <c r="E9" s="13"/>
      <c r="F9" s="200"/>
      <c r="G9" s="200"/>
      <c r="H9" s="200"/>
      <c r="I9" s="9"/>
      <c r="J9" s="9"/>
      <c r="K9" s="9"/>
      <c r="L9" s="113"/>
      <c r="M9" s="113"/>
      <c r="N9" s="113"/>
      <c r="O9" s="113"/>
      <c r="P9" s="113"/>
      <c r="Q9" s="113"/>
      <c r="R9" s="11"/>
    </row>
    <row r="10" spans="1:18" ht="18" customHeight="1">
      <c r="A10" s="90">
        <v>2</v>
      </c>
      <c r="B10" s="209" t="s">
        <v>58</v>
      </c>
      <c r="C10" s="9">
        <v>1</v>
      </c>
      <c r="D10" s="9">
        <v>1</v>
      </c>
      <c r="E10" s="13">
        <v>359520</v>
      </c>
      <c r="F10" s="200">
        <v>1</v>
      </c>
      <c r="G10" s="200">
        <v>1</v>
      </c>
      <c r="H10" s="200">
        <v>1</v>
      </c>
      <c r="I10" s="9" t="s">
        <v>9</v>
      </c>
      <c r="J10" s="9" t="s">
        <v>9</v>
      </c>
      <c r="K10" s="9" t="s">
        <v>9</v>
      </c>
      <c r="L10" s="113">
        <f>(24010-23080)*12</f>
        <v>11160</v>
      </c>
      <c r="M10" s="113">
        <v>3120</v>
      </c>
      <c r="N10" s="113">
        <f>(28030-26980)*12</f>
        <v>12600</v>
      </c>
      <c r="O10" s="113">
        <v>330120</v>
      </c>
      <c r="P10" s="272">
        <f>E10+M10</f>
        <v>362640</v>
      </c>
      <c r="Q10" s="113">
        <f>P10+N10</f>
        <v>375240</v>
      </c>
      <c r="R10" s="11"/>
    </row>
    <row r="11" spans="1:18" ht="18" customHeight="1">
      <c r="A11" s="91"/>
      <c r="B11" s="210" t="s">
        <v>57</v>
      </c>
      <c r="C11" s="10"/>
      <c r="D11" s="9"/>
      <c r="E11" s="13"/>
      <c r="F11" s="200"/>
      <c r="G11" s="200"/>
      <c r="H11" s="200"/>
      <c r="I11" s="9"/>
      <c r="J11" s="9"/>
      <c r="K11" s="9"/>
      <c r="L11" s="113"/>
      <c r="M11" s="113"/>
      <c r="N11" s="113"/>
      <c r="O11" s="113"/>
      <c r="P11" s="113"/>
      <c r="Q11" s="113"/>
      <c r="R11" s="11"/>
    </row>
    <row r="12" spans="1:18" ht="18" customHeight="1">
      <c r="A12" s="86"/>
      <c r="B12" s="211" t="s">
        <v>84</v>
      </c>
      <c r="C12" s="9"/>
      <c r="D12" s="9"/>
      <c r="E12" s="13"/>
      <c r="F12" s="200"/>
      <c r="G12" s="200"/>
      <c r="H12" s="200"/>
      <c r="I12" s="9"/>
      <c r="J12" s="9"/>
      <c r="K12" s="9"/>
      <c r="L12" s="113"/>
      <c r="M12" s="113"/>
      <c r="N12" s="113"/>
      <c r="O12" s="113"/>
      <c r="P12" s="113"/>
      <c r="Q12" s="113"/>
      <c r="R12" s="14"/>
    </row>
    <row r="13" spans="1:18" ht="15.75" customHeight="1">
      <c r="A13" s="86"/>
      <c r="B13" s="15" t="s">
        <v>10</v>
      </c>
      <c r="C13" s="9"/>
      <c r="D13" s="9"/>
      <c r="E13" s="16"/>
      <c r="F13" s="200"/>
      <c r="G13" s="200"/>
      <c r="H13" s="200"/>
      <c r="I13" s="9"/>
      <c r="J13" s="9"/>
      <c r="K13" s="9"/>
      <c r="L13" s="114"/>
      <c r="M13" s="114"/>
      <c r="N13" s="114"/>
      <c r="O13" s="113"/>
      <c r="P13" s="113"/>
      <c r="Q13" s="113"/>
      <c r="R13" s="14"/>
    </row>
    <row r="14" spans="1:18" ht="15.75" customHeight="1">
      <c r="A14" s="90"/>
      <c r="B14" s="202" t="s">
        <v>16</v>
      </c>
      <c r="C14" s="9"/>
      <c r="D14" s="9"/>
      <c r="E14" s="16"/>
      <c r="F14" s="200"/>
      <c r="G14" s="200"/>
      <c r="H14" s="200"/>
      <c r="I14" s="9"/>
      <c r="J14" s="9"/>
      <c r="K14" s="9"/>
      <c r="L14" s="114"/>
      <c r="M14" s="114"/>
      <c r="N14" s="114"/>
      <c r="O14" s="113"/>
      <c r="P14" s="113"/>
      <c r="Q14" s="113"/>
      <c r="R14" s="14"/>
    </row>
    <row r="15" spans="1:18" ht="18.75" customHeight="1">
      <c r="A15" s="90">
        <v>3</v>
      </c>
      <c r="B15" s="212" t="s">
        <v>59</v>
      </c>
      <c r="C15" s="9">
        <v>1</v>
      </c>
      <c r="D15" s="9">
        <v>1</v>
      </c>
      <c r="E15" s="13">
        <v>359520</v>
      </c>
      <c r="F15" s="200">
        <v>1</v>
      </c>
      <c r="G15" s="200">
        <v>1</v>
      </c>
      <c r="H15" s="200">
        <v>1</v>
      </c>
      <c r="I15" s="9" t="s">
        <v>9</v>
      </c>
      <c r="J15" s="9" t="s">
        <v>9</v>
      </c>
      <c r="K15" s="55" t="s">
        <v>9</v>
      </c>
      <c r="L15" s="115">
        <f>(22920-22040)*12</f>
        <v>10560</v>
      </c>
      <c r="M15" s="113">
        <v>3120</v>
      </c>
      <c r="N15" s="115">
        <f>(28030-26980)*12</f>
        <v>12600</v>
      </c>
      <c r="O15" s="113">
        <v>317040</v>
      </c>
      <c r="P15" s="272">
        <f>E15+M15</f>
        <v>362640</v>
      </c>
      <c r="Q15" s="113">
        <f>P15+N15</f>
        <v>375240</v>
      </c>
      <c r="R15" s="14"/>
    </row>
    <row r="16" spans="1:18" ht="18" customHeight="1">
      <c r="A16" s="91"/>
      <c r="B16" s="213" t="s">
        <v>60</v>
      </c>
      <c r="C16" s="9"/>
      <c r="D16" s="9"/>
      <c r="E16" s="16"/>
      <c r="F16" s="200"/>
      <c r="G16" s="200"/>
      <c r="H16" s="200"/>
      <c r="I16" s="9"/>
      <c r="J16" s="9"/>
      <c r="K16" s="9"/>
      <c r="L16" s="114"/>
      <c r="M16" s="113"/>
      <c r="N16" s="114"/>
      <c r="O16" s="113"/>
      <c r="P16" s="113"/>
      <c r="Q16" s="113"/>
      <c r="R16" s="14"/>
    </row>
    <row r="17" spans="1:18" ht="18" customHeight="1">
      <c r="A17" s="217"/>
      <c r="B17" s="213" t="s">
        <v>85</v>
      </c>
      <c r="C17" s="9"/>
      <c r="D17" s="9"/>
      <c r="E17" s="17"/>
      <c r="F17" s="200"/>
      <c r="G17" s="200"/>
      <c r="H17" s="200"/>
      <c r="I17" s="9"/>
      <c r="J17" s="55"/>
      <c r="K17" s="55"/>
      <c r="L17" s="115"/>
      <c r="M17" s="113"/>
      <c r="N17" s="115"/>
      <c r="O17" s="113"/>
      <c r="P17" s="113"/>
      <c r="Q17" s="113"/>
      <c r="R17" s="24"/>
    </row>
    <row r="18" spans="1:18" ht="18" customHeight="1">
      <c r="A18" s="218">
        <v>4</v>
      </c>
      <c r="B18" s="216" t="s">
        <v>62</v>
      </c>
      <c r="C18" s="9">
        <v>1</v>
      </c>
      <c r="D18" s="9">
        <v>1</v>
      </c>
      <c r="E18" s="166">
        <v>289500</v>
      </c>
      <c r="F18" s="200">
        <v>1</v>
      </c>
      <c r="G18" s="200">
        <v>1</v>
      </c>
      <c r="H18" s="200">
        <v>1</v>
      </c>
      <c r="I18" s="9" t="s">
        <v>9</v>
      </c>
      <c r="J18" s="9" t="s">
        <v>9</v>
      </c>
      <c r="K18" s="9" t="s">
        <v>9</v>
      </c>
      <c r="L18" s="167">
        <v>278820</v>
      </c>
      <c r="M18" s="113">
        <v>2820</v>
      </c>
      <c r="N18" s="167">
        <v>11280</v>
      </c>
      <c r="O18" s="315">
        <v>278820</v>
      </c>
      <c r="P18" s="272">
        <f>E18+M18</f>
        <v>292320</v>
      </c>
      <c r="Q18" s="168">
        <f>P18+N18</f>
        <v>303600</v>
      </c>
      <c r="R18" s="24"/>
    </row>
    <row r="19" spans="1:18" ht="18" customHeight="1">
      <c r="A19" s="217"/>
      <c r="B19" s="213" t="s">
        <v>60</v>
      </c>
      <c r="C19" s="9"/>
      <c r="D19" s="9"/>
      <c r="E19" s="17"/>
      <c r="F19" s="200"/>
      <c r="G19" s="200"/>
      <c r="H19" s="200"/>
      <c r="I19" s="9"/>
      <c r="J19" s="55"/>
      <c r="K19" s="55"/>
      <c r="L19" s="115"/>
      <c r="M19" s="113"/>
      <c r="N19" s="115"/>
      <c r="O19" s="113"/>
      <c r="P19" s="113"/>
      <c r="Q19" s="168"/>
      <c r="R19" s="24"/>
    </row>
    <row r="20" spans="1:18" ht="18" customHeight="1">
      <c r="A20" s="217"/>
      <c r="B20" s="213" t="s">
        <v>85</v>
      </c>
      <c r="C20" s="9"/>
      <c r="D20" s="9"/>
      <c r="E20" s="166"/>
      <c r="F20" s="200"/>
      <c r="G20" s="200"/>
      <c r="H20" s="200"/>
      <c r="I20" s="9"/>
      <c r="J20" s="9"/>
      <c r="K20" s="9"/>
      <c r="L20" s="167"/>
      <c r="M20" s="113"/>
      <c r="N20" s="167"/>
      <c r="O20" s="167"/>
      <c r="P20" s="168"/>
      <c r="Q20" s="168"/>
      <c r="R20" s="165"/>
    </row>
    <row r="21" spans="1:18" ht="18" customHeight="1">
      <c r="A21" s="218">
        <v>5</v>
      </c>
      <c r="B21" s="216" t="s">
        <v>63</v>
      </c>
      <c r="C21" s="299">
        <v>1</v>
      </c>
      <c r="D21" s="299" t="s">
        <v>9</v>
      </c>
      <c r="E21" s="350">
        <v>356200</v>
      </c>
      <c r="F21" s="9" t="s">
        <v>9</v>
      </c>
      <c r="G21" s="300">
        <v>1</v>
      </c>
      <c r="H21" s="300">
        <v>1</v>
      </c>
      <c r="I21" s="299" t="s">
        <v>9</v>
      </c>
      <c r="J21" s="405" t="s">
        <v>42</v>
      </c>
      <c r="K21" s="299" t="s">
        <v>9</v>
      </c>
      <c r="L21" s="299" t="s">
        <v>9</v>
      </c>
      <c r="M21" s="113">
        <v>12360</v>
      </c>
      <c r="N21" s="301">
        <v>13620</v>
      </c>
      <c r="O21" s="302" t="s">
        <v>9</v>
      </c>
      <c r="P21" s="303">
        <f>E21+M21</f>
        <v>368560</v>
      </c>
      <c r="Q21" s="168">
        <f>P21+N21</f>
        <v>382180</v>
      </c>
      <c r="R21" s="165" t="s">
        <v>101</v>
      </c>
    </row>
    <row r="22" spans="1:18" ht="18" customHeight="1">
      <c r="A22" s="217"/>
      <c r="B22" s="213" t="s">
        <v>60</v>
      </c>
      <c r="C22" s="18"/>
      <c r="D22" s="18"/>
      <c r="E22" s="295"/>
      <c r="F22" s="300"/>
      <c r="G22" s="300"/>
      <c r="H22" s="300"/>
      <c r="I22" s="18"/>
      <c r="J22" s="18"/>
      <c r="K22" s="18"/>
      <c r="L22" s="296"/>
      <c r="M22" s="113"/>
      <c r="N22" s="296"/>
      <c r="O22" s="296"/>
      <c r="P22" s="303"/>
      <c r="Q22" s="168"/>
      <c r="R22" s="298"/>
    </row>
    <row r="23" spans="1:18" ht="18" customHeight="1">
      <c r="A23" s="217"/>
      <c r="B23" s="213" t="s">
        <v>61</v>
      </c>
      <c r="C23" s="18"/>
      <c r="D23" s="18"/>
      <c r="E23" s="295"/>
      <c r="F23" s="300"/>
      <c r="G23" s="300"/>
      <c r="H23" s="300"/>
      <c r="I23" s="18"/>
      <c r="J23" s="293"/>
      <c r="K23" s="18"/>
      <c r="L23" s="296"/>
      <c r="M23" s="113"/>
      <c r="N23" s="296"/>
      <c r="O23" s="296"/>
      <c r="P23" s="303"/>
      <c r="Q23" s="168"/>
      <c r="R23" s="298"/>
    </row>
    <row r="24" spans="1:18" ht="18" customHeight="1">
      <c r="A24" s="218">
        <v>6</v>
      </c>
      <c r="B24" s="216" t="s">
        <v>64</v>
      </c>
      <c r="C24" s="299">
        <v>1</v>
      </c>
      <c r="D24" s="299" t="s">
        <v>9</v>
      </c>
      <c r="E24" s="350">
        <v>356200</v>
      </c>
      <c r="F24" s="9" t="s">
        <v>9</v>
      </c>
      <c r="G24" s="300">
        <v>1</v>
      </c>
      <c r="H24" s="300">
        <v>1</v>
      </c>
      <c r="I24" s="299" t="s">
        <v>9</v>
      </c>
      <c r="J24" s="405" t="s">
        <v>42</v>
      </c>
      <c r="K24" s="299" t="s">
        <v>9</v>
      </c>
      <c r="L24" s="299" t="s">
        <v>9</v>
      </c>
      <c r="M24" s="113">
        <v>12360</v>
      </c>
      <c r="N24" s="301">
        <v>13620</v>
      </c>
      <c r="O24" s="302" t="s">
        <v>9</v>
      </c>
      <c r="P24" s="303">
        <f>E24+M24</f>
        <v>368560</v>
      </c>
      <c r="Q24" s="168">
        <f>P24+N24</f>
        <v>382180</v>
      </c>
      <c r="R24" s="165" t="s">
        <v>101</v>
      </c>
    </row>
    <row r="25" spans="1:18" ht="18" customHeight="1">
      <c r="A25" s="217"/>
      <c r="B25" s="213" t="s">
        <v>60</v>
      </c>
      <c r="C25" s="18"/>
      <c r="D25" s="18"/>
      <c r="E25" s="295"/>
      <c r="F25" s="300"/>
      <c r="G25" s="300"/>
      <c r="H25" s="300"/>
      <c r="I25" s="18"/>
      <c r="J25" s="293"/>
      <c r="K25" s="18"/>
      <c r="L25" s="296"/>
      <c r="M25" s="296"/>
      <c r="N25" s="296"/>
      <c r="O25" s="296"/>
      <c r="P25" s="297"/>
      <c r="Q25" s="168"/>
      <c r="R25" s="165"/>
    </row>
    <row r="26" spans="1:18" ht="18" customHeight="1">
      <c r="A26" s="215"/>
      <c r="B26" s="219" t="s">
        <v>85</v>
      </c>
      <c r="C26" s="18"/>
      <c r="D26" s="18"/>
      <c r="E26" s="295"/>
      <c r="F26" s="300"/>
      <c r="G26" s="300"/>
      <c r="H26" s="300"/>
      <c r="I26" s="18"/>
      <c r="J26" s="293"/>
      <c r="K26" s="18"/>
      <c r="L26" s="296"/>
      <c r="M26" s="296"/>
      <c r="N26" s="296"/>
      <c r="O26" s="296"/>
      <c r="P26" s="297"/>
      <c r="Q26" s="168"/>
      <c r="R26" s="165"/>
    </row>
    <row r="27" spans="1:18" ht="18" customHeight="1">
      <c r="A27" s="214"/>
      <c r="B27" s="205"/>
      <c r="C27" s="80"/>
      <c r="D27" s="80"/>
      <c r="E27" s="237"/>
      <c r="F27" s="80"/>
      <c r="G27" s="80"/>
      <c r="H27" s="80"/>
      <c r="I27" s="80"/>
      <c r="J27" s="238"/>
      <c r="K27" s="80"/>
      <c r="L27" s="239"/>
      <c r="M27" s="239"/>
      <c r="N27" s="239"/>
      <c r="O27" s="239"/>
      <c r="P27" s="240"/>
      <c r="Q27" s="240"/>
      <c r="R27" s="242">
        <v>19</v>
      </c>
    </row>
    <row r="28" spans="1:18" ht="18" customHeight="1">
      <c r="A28" s="90" t="s">
        <v>2</v>
      </c>
      <c r="B28" s="2" t="s">
        <v>54</v>
      </c>
      <c r="C28" s="90" t="s">
        <v>3</v>
      </c>
      <c r="D28" s="806" t="s">
        <v>20</v>
      </c>
      <c r="E28" s="807"/>
      <c r="F28" s="808" t="s">
        <v>24</v>
      </c>
      <c r="G28" s="809"/>
      <c r="H28" s="810"/>
      <c r="I28" s="811" t="s">
        <v>17</v>
      </c>
      <c r="J28" s="812"/>
      <c r="K28" s="806"/>
      <c r="L28" s="800" t="s">
        <v>4</v>
      </c>
      <c r="M28" s="801"/>
      <c r="N28" s="801"/>
      <c r="O28" s="800" t="s">
        <v>5</v>
      </c>
      <c r="P28" s="813"/>
      <c r="Q28" s="814"/>
      <c r="R28" s="3" t="s">
        <v>40</v>
      </c>
    </row>
    <row r="29" spans="1:18" ht="18" customHeight="1">
      <c r="A29" s="81"/>
      <c r="B29" s="93" t="s">
        <v>53</v>
      </c>
      <c r="C29" s="91" t="s">
        <v>6</v>
      </c>
      <c r="D29" s="777" t="s">
        <v>19</v>
      </c>
      <c r="E29" s="778"/>
      <c r="F29" s="779" t="s">
        <v>25</v>
      </c>
      <c r="G29" s="780"/>
      <c r="H29" s="781"/>
      <c r="I29" s="782" t="s">
        <v>18</v>
      </c>
      <c r="J29" s="777"/>
      <c r="K29" s="778"/>
      <c r="L29" s="110"/>
      <c r="M29" s="409"/>
      <c r="N29" s="409"/>
      <c r="O29" s="111"/>
      <c r="P29" s="110"/>
      <c r="Q29" s="169"/>
      <c r="R29" s="94"/>
    </row>
    <row r="30" spans="1:18" ht="18" customHeight="1">
      <c r="A30" s="81"/>
      <c r="B30" s="199" t="s">
        <v>55</v>
      </c>
      <c r="C30" s="5"/>
      <c r="D30" s="786"/>
      <c r="E30" s="787"/>
      <c r="F30" s="788" t="s">
        <v>26</v>
      </c>
      <c r="G30" s="789"/>
      <c r="H30" s="790"/>
      <c r="I30" s="791"/>
      <c r="J30" s="792"/>
      <c r="K30" s="792"/>
      <c r="L30" s="793"/>
      <c r="M30" s="794"/>
      <c r="N30" s="794"/>
      <c r="O30" s="793"/>
      <c r="P30" s="795"/>
      <c r="Q30" s="796"/>
      <c r="R30" s="94"/>
    </row>
    <row r="31" spans="1:18" ht="24.75" customHeight="1">
      <c r="A31" s="81"/>
      <c r="B31" s="93"/>
      <c r="C31" s="6"/>
      <c r="D31" s="7" t="s">
        <v>7</v>
      </c>
      <c r="E31" s="8" t="s">
        <v>8</v>
      </c>
      <c r="F31" s="9">
        <v>2558</v>
      </c>
      <c r="G31" s="9">
        <v>2559</v>
      </c>
      <c r="H31" s="9">
        <v>2560</v>
      </c>
      <c r="I31" s="9">
        <v>2558</v>
      </c>
      <c r="J31" s="9">
        <v>2559</v>
      </c>
      <c r="K31" s="83">
        <v>2560</v>
      </c>
      <c r="L31" s="112">
        <v>2558</v>
      </c>
      <c r="M31" s="112">
        <v>2559</v>
      </c>
      <c r="N31" s="112">
        <v>2560</v>
      </c>
      <c r="O31" s="112">
        <v>2558</v>
      </c>
      <c r="P31" s="112">
        <v>2559</v>
      </c>
      <c r="Q31" s="112">
        <v>2560</v>
      </c>
      <c r="R31" s="11"/>
    </row>
    <row r="32" spans="1:18" ht="18" customHeight="1">
      <c r="A32" s="218">
        <v>7</v>
      </c>
      <c r="B32" s="216" t="s">
        <v>73</v>
      </c>
      <c r="C32" s="289">
        <v>1</v>
      </c>
      <c r="D32" s="290" t="s">
        <v>9</v>
      </c>
      <c r="E32" s="394">
        <v>309000</v>
      </c>
      <c r="F32" s="300">
        <v>1</v>
      </c>
      <c r="G32" s="300">
        <v>1</v>
      </c>
      <c r="H32" s="300">
        <v>1</v>
      </c>
      <c r="I32" s="290" t="s">
        <v>9</v>
      </c>
      <c r="J32" s="405" t="s">
        <v>42</v>
      </c>
      <c r="K32" s="291" t="s">
        <v>9</v>
      </c>
      <c r="L32" s="276">
        <v>8580</v>
      </c>
      <c r="M32" s="292">
        <v>9360</v>
      </c>
      <c r="N32" s="276">
        <v>11400</v>
      </c>
      <c r="O32" s="276">
        <v>251280</v>
      </c>
      <c r="P32" s="292">
        <f>E32+M32</f>
        <v>318360</v>
      </c>
      <c r="Q32" s="292">
        <f>P32+N32</f>
        <v>329760</v>
      </c>
      <c r="R32" s="396" t="s">
        <v>96</v>
      </c>
    </row>
    <row r="33" spans="1:18" ht="18" customHeight="1">
      <c r="A33" s="217"/>
      <c r="B33" s="213" t="s">
        <v>75</v>
      </c>
      <c r="C33" s="226"/>
      <c r="D33" s="173"/>
      <c r="E33" s="285"/>
      <c r="F33" s="300"/>
      <c r="G33" s="300"/>
      <c r="H33" s="300"/>
      <c r="I33" s="286"/>
      <c r="J33" s="286"/>
      <c r="K33" s="173"/>
      <c r="L33" s="175"/>
      <c r="M33" s="175"/>
      <c r="N33" s="175"/>
      <c r="O33" s="175"/>
      <c r="P33" s="287"/>
      <c r="Q33" s="287"/>
      <c r="R33" s="288"/>
    </row>
    <row r="34" spans="1:18" ht="18" customHeight="1">
      <c r="A34" s="218">
        <v>8</v>
      </c>
      <c r="B34" s="216" t="s">
        <v>65</v>
      </c>
      <c r="C34" s="226">
        <v>1</v>
      </c>
      <c r="D34" s="174">
        <v>1</v>
      </c>
      <c r="E34" s="376">
        <v>270660</v>
      </c>
      <c r="F34" s="200">
        <v>1</v>
      </c>
      <c r="G34" s="200">
        <v>1</v>
      </c>
      <c r="H34" s="200">
        <v>1</v>
      </c>
      <c r="I34" s="173" t="s">
        <v>9</v>
      </c>
      <c r="J34" s="173" t="s">
        <v>9</v>
      </c>
      <c r="K34" s="173" t="s">
        <v>9</v>
      </c>
      <c r="L34" s="175">
        <f>(19300-18590)*12</f>
        <v>8520</v>
      </c>
      <c r="M34" s="175">
        <v>2760</v>
      </c>
      <c r="N34" s="175">
        <f>(24010-23080)*12</f>
        <v>11160</v>
      </c>
      <c r="O34" s="131">
        <v>231600</v>
      </c>
      <c r="P34" s="272">
        <f>E34+M34</f>
        <v>273420</v>
      </c>
      <c r="Q34" s="131">
        <f>P34+N34</f>
        <v>284580</v>
      </c>
      <c r="R34" s="198"/>
    </row>
    <row r="35" spans="1:18" ht="18" customHeight="1">
      <c r="A35" s="215"/>
      <c r="B35" s="210" t="s">
        <v>74</v>
      </c>
      <c r="C35" s="226"/>
      <c r="D35" s="174"/>
      <c r="E35" s="376"/>
      <c r="F35" s="200"/>
      <c r="G35" s="200"/>
      <c r="H35" s="200"/>
      <c r="I35" s="173"/>
      <c r="J35" s="173"/>
      <c r="K35" s="173"/>
      <c r="L35" s="175"/>
      <c r="M35" s="175"/>
      <c r="N35" s="175"/>
      <c r="O35" s="131"/>
      <c r="P35" s="272"/>
      <c r="Q35" s="131"/>
      <c r="R35" s="198"/>
    </row>
    <row r="36" spans="1:19" ht="18" customHeight="1">
      <c r="A36" s="91">
        <v>9</v>
      </c>
      <c r="B36" s="209" t="s">
        <v>46</v>
      </c>
      <c r="C36" s="206">
        <v>1</v>
      </c>
      <c r="D36" s="18">
        <v>1</v>
      </c>
      <c r="E36" s="375">
        <v>429600</v>
      </c>
      <c r="F36" s="200">
        <v>1</v>
      </c>
      <c r="G36" s="200">
        <v>1</v>
      </c>
      <c r="H36" s="200">
        <v>1</v>
      </c>
      <c r="I36" s="18" t="s">
        <v>9</v>
      </c>
      <c r="J36" s="18" t="s">
        <v>9</v>
      </c>
      <c r="K36" s="18" t="s">
        <v>9</v>
      </c>
      <c r="L36" s="117">
        <f>(28880-27960)*12</f>
        <v>11040</v>
      </c>
      <c r="M36" s="113">
        <v>3240</v>
      </c>
      <c r="N36" s="116">
        <f>(33000-31880)*12</f>
        <v>13440</v>
      </c>
      <c r="O36" s="113">
        <v>400560</v>
      </c>
      <c r="P36" s="272">
        <f aca="true" t="shared" si="0" ref="P36:P42">E36+M36</f>
        <v>432840</v>
      </c>
      <c r="Q36" s="113">
        <f>P36+N36</f>
        <v>446280</v>
      </c>
      <c r="R36" s="197"/>
      <c r="S36" s="19"/>
    </row>
    <row r="37" spans="1:19" ht="18" customHeight="1">
      <c r="A37" s="91"/>
      <c r="B37" s="4" t="s">
        <v>74</v>
      </c>
      <c r="C37" s="206"/>
      <c r="D37" s="18"/>
      <c r="E37" s="375"/>
      <c r="F37" s="200"/>
      <c r="G37" s="200"/>
      <c r="H37" s="200"/>
      <c r="I37" s="18"/>
      <c r="J37" s="18"/>
      <c r="K37" s="18"/>
      <c r="L37" s="117"/>
      <c r="M37" s="113"/>
      <c r="N37" s="116"/>
      <c r="O37" s="113"/>
      <c r="P37" s="272"/>
      <c r="Q37" s="113"/>
      <c r="R37" s="197"/>
      <c r="S37" s="19"/>
    </row>
    <row r="38" spans="1:18" ht="18" customHeight="1">
      <c r="A38" s="90">
        <v>10</v>
      </c>
      <c r="B38" s="216" t="s">
        <v>77</v>
      </c>
      <c r="C38" s="206">
        <v>1</v>
      </c>
      <c r="D38" s="18">
        <v>1</v>
      </c>
      <c r="E38" s="377">
        <v>225720</v>
      </c>
      <c r="F38" s="200">
        <v>1</v>
      </c>
      <c r="G38" s="200">
        <v>1</v>
      </c>
      <c r="H38" s="200">
        <v>1</v>
      </c>
      <c r="I38" s="55" t="s">
        <v>9</v>
      </c>
      <c r="J38" s="21" t="s">
        <v>9</v>
      </c>
      <c r="K38" s="21" t="s">
        <v>9</v>
      </c>
      <c r="L38" s="118">
        <f>(16240-15610)*12</f>
        <v>7560</v>
      </c>
      <c r="M38" s="113">
        <v>2340</v>
      </c>
      <c r="N38" s="116">
        <f>(19970-19200)*12</f>
        <v>9240</v>
      </c>
      <c r="O38" s="113">
        <v>194880</v>
      </c>
      <c r="P38" s="272">
        <f t="shared" si="0"/>
        <v>228060</v>
      </c>
      <c r="Q38" s="113">
        <f>P38+N38</f>
        <v>237300</v>
      </c>
      <c r="R38" s="198"/>
    </row>
    <row r="39" spans="1:18" ht="18" customHeight="1">
      <c r="A39" s="91"/>
      <c r="B39" s="213" t="s">
        <v>76</v>
      </c>
      <c r="C39" s="206"/>
      <c r="D39" s="18"/>
      <c r="E39" s="377"/>
      <c r="F39" s="200"/>
      <c r="G39" s="200"/>
      <c r="H39" s="200"/>
      <c r="I39" s="55"/>
      <c r="J39" s="21"/>
      <c r="K39" s="21"/>
      <c r="L39" s="118"/>
      <c r="M39" s="113"/>
      <c r="N39" s="116"/>
      <c r="O39" s="113"/>
      <c r="P39" s="272"/>
      <c r="Q39" s="113"/>
      <c r="R39" s="198"/>
    </row>
    <row r="40" spans="1:18" ht="18" customHeight="1">
      <c r="A40" s="90">
        <v>11</v>
      </c>
      <c r="B40" s="216" t="s">
        <v>86</v>
      </c>
      <c r="C40" s="206">
        <v>1</v>
      </c>
      <c r="D40" s="18">
        <v>1</v>
      </c>
      <c r="E40" s="377">
        <v>207060</v>
      </c>
      <c r="F40" s="200">
        <v>1</v>
      </c>
      <c r="G40" s="200">
        <v>1</v>
      </c>
      <c r="H40" s="200">
        <v>1</v>
      </c>
      <c r="I40" s="55" t="s">
        <v>9</v>
      </c>
      <c r="J40" s="18" t="s">
        <v>9</v>
      </c>
      <c r="K40" s="18" t="s">
        <v>9</v>
      </c>
      <c r="L40" s="118">
        <f>(14850-14310)*12</f>
        <v>6480</v>
      </c>
      <c r="M40" s="113">
        <v>2280</v>
      </c>
      <c r="N40" s="116">
        <f>(18440-17690)*12</f>
        <v>9000</v>
      </c>
      <c r="O40" s="113">
        <v>178200</v>
      </c>
      <c r="P40" s="272">
        <f t="shared" si="0"/>
        <v>209340</v>
      </c>
      <c r="Q40" s="113">
        <f>P40+N40</f>
        <v>218340</v>
      </c>
      <c r="R40" s="14"/>
    </row>
    <row r="41" spans="1:18" ht="18" customHeight="1">
      <c r="A41" s="91"/>
      <c r="B41" s="213" t="s">
        <v>76</v>
      </c>
      <c r="C41" s="206"/>
      <c r="D41" s="18"/>
      <c r="E41" s="377"/>
      <c r="F41" s="200"/>
      <c r="G41" s="200"/>
      <c r="H41" s="200"/>
      <c r="I41" s="55"/>
      <c r="J41" s="18"/>
      <c r="K41" s="18"/>
      <c r="L41" s="118"/>
      <c r="M41" s="113"/>
      <c r="N41" s="116"/>
      <c r="O41" s="113"/>
      <c r="P41" s="272"/>
      <c r="Q41" s="113"/>
      <c r="R41" s="14"/>
    </row>
    <row r="42" spans="1:18" ht="21" customHeight="1">
      <c r="A42" s="189">
        <v>12</v>
      </c>
      <c r="B42" s="284" t="s">
        <v>78</v>
      </c>
      <c r="C42" s="201">
        <v>1</v>
      </c>
      <c r="D42" s="9">
        <v>1</v>
      </c>
      <c r="E42" s="377">
        <v>275040</v>
      </c>
      <c r="F42" s="200">
        <v>1</v>
      </c>
      <c r="G42" s="200">
        <v>1</v>
      </c>
      <c r="H42" s="200">
        <v>1</v>
      </c>
      <c r="I42" s="55" t="s">
        <v>9</v>
      </c>
      <c r="J42" s="9" t="s">
        <v>9</v>
      </c>
      <c r="K42" s="9" t="s">
        <v>9</v>
      </c>
      <c r="L42" s="113">
        <f>(20780-19970)*12</f>
        <v>9720</v>
      </c>
      <c r="M42" s="113">
        <v>2700</v>
      </c>
      <c r="N42" s="113">
        <f>(24270-23370)*12</f>
        <v>10800</v>
      </c>
      <c r="O42" s="113">
        <v>249360</v>
      </c>
      <c r="P42" s="272">
        <f t="shared" si="0"/>
        <v>277740</v>
      </c>
      <c r="Q42" s="113">
        <f>P42+N42</f>
        <v>288540</v>
      </c>
      <c r="R42" s="20"/>
    </row>
    <row r="43" spans="1:18" ht="18" customHeight="1">
      <c r="A43" s="192"/>
      <c r="B43" s="219" t="s">
        <v>76</v>
      </c>
      <c r="C43" s="201"/>
      <c r="D43" s="9"/>
      <c r="E43" s="377"/>
      <c r="F43" s="200"/>
      <c r="G43" s="200"/>
      <c r="H43" s="200"/>
      <c r="I43" s="55"/>
      <c r="J43" s="9"/>
      <c r="K43" s="9"/>
      <c r="L43" s="113"/>
      <c r="M43" s="113"/>
      <c r="N43" s="113"/>
      <c r="O43" s="113"/>
      <c r="P43" s="113"/>
      <c r="Q43" s="113"/>
      <c r="R43" s="20"/>
    </row>
    <row r="44" spans="1:18" s="26" customFormat="1" ht="15.75" customHeight="1">
      <c r="A44" s="86"/>
      <c r="B44" s="229" t="s">
        <v>12</v>
      </c>
      <c r="C44" s="9"/>
      <c r="D44" s="22"/>
      <c r="E44" s="378"/>
      <c r="F44" s="200"/>
      <c r="G44" s="200"/>
      <c r="H44" s="200"/>
      <c r="I44" s="24"/>
      <c r="J44" s="24"/>
      <c r="K44" s="24"/>
      <c r="L44" s="120"/>
      <c r="M44" s="120"/>
      <c r="N44" s="120"/>
      <c r="O44" s="120"/>
      <c r="P44" s="120"/>
      <c r="Q44" s="120"/>
      <c r="R44" s="25"/>
    </row>
    <row r="45" spans="1:18" ht="21" customHeight="1">
      <c r="A45" s="83">
        <v>13</v>
      </c>
      <c r="B45" s="308" t="s">
        <v>95</v>
      </c>
      <c r="C45" s="18">
        <v>2</v>
      </c>
      <c r="D45" s="18">
        <v>2</v>
      </c>
      <c r="E45" s="379">
        <f>(17270*12)*2</f>
        <v>414480</v>
      </c>
      <c r="F45" s="300">
        <v>2</v>
      </c>
      <c r="G45" s="300">
        <v>2</v>
      </c>
      <c r="H45" s="300">
        <v>2</v>
      </c>
      <c r="I45" s="27" t="s">
        <v>9</v>
      </c>
      <c r="J45" s="27" t="s">
        <v>9</v>
      </c>
      <c r="K45" s="27" t="s">
        <v>9</v>
      </c>
      <c r="L45" s="121" t="s">
        <v>9</v>
      </c>
      <c r="M45" s="121" t="s">
        <v>9</v>
      </c>
      <c r="N45" s="121" t="s">
        <v>9</v>
      </c>
      <c r="O45" s="121" t="s">
        <v>9</v>
      </c>
      <c r="P45" s="121" t="s">
        <v>9</v>
      </c>
      <c r="Q45" s="121" t="s">
        <v>9</v>
      </c>
      <c r="R45" s="14"/>
    </row>
    <row r="46" spans="1:18" ht="18" customHeight="1">
      <c r="A46" s="86"/>
      <c r="B46" s="28" t="s">
        <v>15</v>
      </c>
      <c r="C46" s="29"/>
      <c r="D46" s="30"/>
      <c r="E46" s="380"/>
      <c r="F46" s="200"/>
      <c r="G46" s="200"/>
      <c r="H46" s="200"/>
      <c r="I46" s="75"/>
      <c r="J46" s="76"/>
      <c r="K46" s="76"/>
      <c r="L46" s="122"/>
      <c r="M46" s="123"/>
      <c r="N46" s="124"/>
      <c r="O46" s="125"/>
      <c r="P46" s="125"/>
      <c r="Q46" s="125"/>
      <c r="R46" s="14"/>
    </row>
    <row r="47" spans="1:18" ht="18" customHeight="1">
      <c r="A47" s="83">
        <v>14</v>
      </c>
      <c r="B47" s="97" t="s">
        <v>28</v>
      </c>
      <c r="C47" s="10">
        <v>1</v>
      </c>
      <c r="D47" s="10">
        <v>1</v>
      </c>
      <c r="E47" s="381">
        <f>11550*12</f>
        <v>138600</v>
      </c>
      <c r="F47" s="200">
        <v>1</v>
      </c>
      <c r="G47" s="200">
        <v>1</v>
      </c>
      <c r="H47" s="200">
        <v>1</v>
      </c>
      <c r="I47" s="27" t="s">
        <v>9</v>
      </c>
      <c r="J47" s="27" t="s">
        <v>9</v>
      </c>
      <c r="K47" s="27" t="s">
        <v>9</v>
      </c>
      <c r="L47" s="279">
        <v>4920</v>
      </c>
      <c r="M47" s="403" t="s">
        <v>94</v>
      </c>
      <c r="N47" s="281">
        <v>5640</v>
      </c>
      <c r="O47" s="271">
        <v>128040</v>
      </c>
      <c r="P47" s="381">
        <f>11550*12</f>
        <v>138600</v>
      </c>
      <c r="Q47" s="280">
        <f>P47+N47</f>
        <v>144240</v>
      </c>
      <c r="R47" s="14"/>
    </row>
    <row r="48" spans="1:18" ht="15.75" customHeight="1">
      <c r="A48" s="83">
        <v>15</v>
      </c>
      <c r="B48" s="98" t="s">
        <v>29</v>
      </c>
      <c r="C48" s="9">
        <v>1</v>
      </c>
      <c r="D48" s="9">
        <v>1</v>
      </c>
      <c r="E48" s="381">
        <f>12520*12</f>
        <v>150240</v>
      </c>
      <c r="F48" s="200">
        <v>1</v>
      </c>
      <c r="G48" s="200">
        <v>1</v>
      </c>
      <c r="H48" s="200">
        <v>1</v>
      </c>
      <c r="I48" s="27" t="s">
        <v>9</v>
      </c>
      <c r="J48" s="27" t="s">
        <v>9</v>
      </c>
      <c r="K48" s="27" t="s">
        <v>9</v>
      </c>
      <c r="L48" s="279">
        <v>5400</v>
      </c>
      <c r="M48" s="403" t="s">
        <v>94</v>
      </c>
      <c r="N48" s="281">
        <v>6000</v>
      </c>
      <c r="O48" s="271">
        <v>138720</v>
      </c>
      <c r="P48" s="381">
        <f>12520*12</f>
        <v>150240</v>
      </c>
      <c r="Q48" s="280">
        <f>P48+N48</f>
        <v>156240</v>
      </c>
      <c r="R48" s="14"/>
    </row>
    <row r="49" spans="1:18" ht="15.75" customHeight="1">
      <c r="A49" s="83">
        <v>16</v>
      </c>
      <c r="B49" s="98" t="s">
        <v>30</v>
      </c>
      <c r="C49" s="9">
        <v>2</v>
      </c>
      <c r="D49" s="9">
        <v>2</v>
      </c>
      <c r="E49" s="381">
        <f>(12520*12)+(11550*12)*2</f>
        <v>427440</v>
      </c>
      <c r="F49" s="309">
        <v>2</v>
      </c>
      <c r="G49" s="309">
        <v>2</v>
      </c>
      <c r="H49" s="309">
        <v>2</v>
      </c>
      <c r="I49" s="27" t="s">
        <v>9</v>
      </c>
      <c r="J49" s="27" t="s">
        <v>9</v>
      </c>
      <c r="K49" s="27" t="s">
        <v>9</v>
      </c>
      <c r="L49" s="282">
        <f>5400+4920</f>
        <v>10320</v>
      </c>
      <c r="M49" s="403" t="s">
        <v>94</v>
      </c>
      <c r="N49" s="281">
        <f>(500*12)+(470*12)</f>
        <v>11640</v>
      </c>
      <c r="O49" s="262">
        <v>266760</v>
      </c>
      <c r="P49" s="381">
        <f>(12520*12)+(11550*12)*2</f>
        <v>427440</v>
      </c>
      <c r="Q49" s="280">
        <f>P49+N49</f>
        <v>439080</v>
      </c>
      <c r="R49" s="14"/>
    </row>
    <row r="50" spans="1:18" ht="18.75" customHeight="1">
      <c r="A50" s="83">
        <v>17</v>
      </c>
      <c r="B50" s="100" t="s">
        <v>21</v>
      </c>
      <c r="C50" s="9">
        <v>3</v>
      </c>
      <c r="D50" s="9">
        <v>3</v>
      </c>
      <c r="E50" s="381">
        <f>(11550*12*2)+(11530*12)</f>
        <v>415560</v>
      </c>
      <c r="F50" s="200">
        <v>3</v>
      </c>
      <c r="G50" s="200">
        <v>3</v>
      </c>
      <c r="H50" s="200">
        <v>3</v>
      </c>
      <c r="I50" s="102" t="s">
        <v>9</v>
      </c>
      <c r="J50" s="102" t="s">
        <v>9</v>
      </c>
      <c r="K50" s="102" t="s">
        <v>9</v>
      </c>
      <c r="L50" s="279">
        <f>4920*3</f>
        <v>14760</v>
      </c>
      <c r="M50" s="403" t="s">
        <v>94</v>
      </c>
      <c r="N50" s="281">
        <v>16920</v>
      </c>
      <c r="O50" s="271">
        <v>384120</v>
      </c>
      <c r="P50" s="381">
        <f>(11550*12*2)+(11530*12)</f>
        <v>415560</v>
      </c>
      <c r="Q50" s="280">
        <f>P50+N50</f>
        <v>432480</v>
      </c>
      <c r="R50" s="14"/>
    </row>
    <row r="51" spans="1:18" ht="18.75" customHeight="1">
      <c r="A51" s="85">
        <v>18</v>
      </c>
      <c r="B51" s="100" t="s">
        <v>27</v>
      </c>
      <c r="C51" s="9">
        <v>3</v>
      </c>
      <c r="D51" s="9">
        <v>3</v>
      </c>
      <c r="E51" s="382">
        <f>(11530*12*2)+(11150*12)</f>
        <v>410520</v>
      </c>
      <c r="F51" s="309">
        <v>3</v>
      </c>
      <c r="G51" s="309">
        <v>3</v>
      </c>
      <c r="H51" s="309">
        <v>3</v>
      </c>
      <c r="I51" s="102" t="s">
        <v>9</v>
      </c>
      <c r="J51" s="102" t="s">
        <v>9</v>
      </c>
      <c r="K51" s="102" t="s">
        <v>9</v>
      </c>
      <c r="L51" s="283">
        <f>(4920*2)+4800</f>
        <v>14640</v>
      </c>
      <c r="M51" s="403" t="s">
        <v>94</v>
      </c>
      <c r="N51" s="281">
        <v>16680</v>
      </c>
      <c r="O51" s="262">
        <v>379680</v>
      </c>
      <c r="P51" s="382">
        <f>(11530*12*2)+(11150*12)</f>
        <v>410520</v>
      </c>
      <c r="Q51" s="280">
        <f>P51+N51</f>
        <v>427200</v>
      </c>
      <c r="R51" s="14"/>
    </row>
    <row r="52" spans="1:18" ht="18.75" customHeight="1">
      <c r="A52" s="235"/>
      <c r="B52" s="328"/>
      <c r="C52" s="80"/>
      <c r="D52" s="80"/>
      <c r="E52" s="329"/>
      <c r="F52" s="58"/>
      <c r="G52" s="58"/>
      <c r="H52" s="58"/>
      <c r="I52" s="236"/>
      <c r="J52" s="236"/>
      <c r="K52" s="236"/>
      <c r="L52" s="330"/>
      <c r="M52" s="331"/>
      <c r="N52" s="332"/>
      <c r="O52" s="333"/>
      <c r="P52" s="334"/>
      <c r="Q52" s="333"/>
      <c r="R52" s="32"/>
    </row>
    <row r="53" spans="1:18" ht="18.75" customHeight="1">
      <c r="A53" s="235"/>
      <c r="B53" s="304"/>
      <c r="C53" s="305"/>
      <c r="D53" s="305"/>
      <c r="E53" s="306"/>
      <c r="F53" s="307"/>
      <c r="G53" s="80"/>
      <c r="H53" s="80"/>
      <c r="I53" s="236"/>
      <c r="J53" s="236"/>
      <c r="K53" s="236"/>
      <c r="L53" s="170"/>
      <c r="M53" s="171"/>
      <c r="N53" s="172"/>
      <c r="O53" s="130"/>
      <c r="P53" s="130"/>
      <c r="Q53" s="130"/>
      <c r="R53" s="241">
        <v>20</v>
      </c>
    </row>
    <row r="54" spans="1:18" ht="18.75" customHeight="1">
      <c r="A54" s="90" t="s">
        <v>2</v>
      </c>
      <c r="B54" s="2" t="s">
        <v>54</v>
      </c>
      <c r="C54" s="90" t="s">
        <v>3</v>
      </c>
      <c r="D54" s="806" t="s">
        <v>20</v>
      </c>
      <c r="E54" s="807"/>
      <c r="F54" s="808" t="s">
        <v>24</v>
      </c>
      <c r="G54" s="809"/>
      <c r="H54" s="810"/>
      <c r="I54" s="811" t="s">
        <v>17</v>
      </c>
      <c r="J54" s="812"/>
      <c r="K54" s="806"/>
      <c r="L54" s="800" t="s">
        <v>4</v>
      </c>
      <c r="M54" s="801"/>
      <c r="N54" s="801"/>
      <c r="O54" s="800" t="s">
        <v>5</v>
      </c>
      <c r="P54" s="813"/>
      <c r="Q54" s="814"/>
      <c r="R54" s="3" t="s">
        <v>40</v>
      </c>
    </row>
    <row r="55" spans="1:18" ht="18.75" customHeight="1">
      <c r="A55" s="81"/>
      <c r="B55" s="93" t="s">
        <v>53</v>
      </c>
      <c r="C55" s="91" t="s">
        <v>6</v>
      </c>
      <c r="D55" s="777" t="s">
        <v>19</v>
      </c>
      <c r="E55" s="778"/>
      <c r="F55" s="779" t="s">
        <v>25</v>
      </c>
      <c r="G55" s="780"/>
      <c r="H55" s="781"/>
      <c r="I55" s="782" t="s">
        <v>18</v>
      </c>
      <c r="J55" s="777"/>
      <c r="K55" s="778"/>
      <c r="L55" s="110"/>
      <c r="M55" s="409"/>
      <c r="N55" s="409"/>
      <c r="O55" s="111"/>
      <c r="P55" s="110"/>
      <c r="Q55" s="169"/>
      <c r="R55" s="94"/>
    </row>
    <row r="56" spans="1:18" ht="18.75" customHeight="1">
      <c r="A56" s="81"/>
      <c r="B56" s="199" t="s">
        <v>55</v>
      </c>
      <c r="C56" s="5"/>
      <c r="D56" s="786"/>
      <c r="E56" s="787"/>
      <c r="F56" s="788" t="s">
        <v>26</v>
      </c>
      <c r="G56" s="789"/>
      <c r="H56" s="790"/>
      <c r="I56" s="791"/>
      <c r="J56" s="792"/>
      <c r="K56" s="792"/>
      <c r="L56" s="793"/>
      <c r="M56" s="794"/>
      <c r="N56" s="794"/>
      <c r="O56" s="793"/>
      <c r="P56" s="795"/>
      <c r="Q56" s="796"/>
      <c r="R56" s="183"/>
    </row>
    <row r="57" spans="1:18" ht="24.75" customHeight="1">
      <c r="A57" s="82"/>
      <c r="B57" s="200"/>
      <c r="C57" s="6"/>
      <c r="D57" s="7" t="s">
        <v>7</v>
      </c>
      <c r="E57" s="8" t="s">
        <v>8</v>
      </c>
      <c r="F57" s="9">
        <v>2558</v>
      </c>
      <c r="G57" s="9">
        <v>2559</v>
      </c>
      <c r="H57" s="9">
        <v>2560</v>
      </c>
      <c r="I57" s="9">
        <v>2558</v>
      </c>
      <c r="J57" s="9">
        <v>2559</v>
      </c>
      <c r="K57" s="83">
        <v>2560</v>
      </c>
      <c r="L57" s="112">
        <v>2558</v>
      </c>
      <c r="M57" s="112">
        <v>2559</v>
      </c>
      <c r="N57" s="112">
        <v>2560</v>
      </c>
      <c r="O57" s="112">
        <v>2558</v>
      </c>
      <c r="P57" s="112">
        <v>2559</v>
      </c>
      <c r="Q57" s="112">
        <v>2560</v>
      </c>
      <c r="R57" s="184"/>
    </row>
    <row r="58" spans="1:18" ht="26.25" customHeight="1">
      <c r="A58" s="85"/>
      <c r="B58" s="50" t="s">
        <v>23</v>
      </c>
      <c r="C58" s="9"/>
      <c r="D58" s="9"/>
      <c r="E58" s="31"/>
      <c r="F58" s="10"/>
      <c r="G58" s="10"/>
      <c r="H58" s="10"/>
      <c r="I58" s="102"/>
      <c r="J58" s="102"/>
      <c r="K58" s="102"/>
      <c r="L58" s="121"/>
      <c r="M58" s="121"/>
      <c r="N58" s="121"/>
      <c r="O58" s="134"/>
      <c r="P58" s="134"/>
      <c r="Q58" s="134"/>
      <c r="R58" s="34"/>
    </row>
    <row r="59" spans="1:18" ht="18.75" customHeight="1">
      <c r="A59" s="85">
        <v>19</v>
      </c>
      <c r="B59" s="98" t="s">
        <v>69</v>
      </c>
      <c r="C59" s="9">
        <v>1</v>
      </c>
      <c r="D59" s="9" t="s">
        <v>9</v>
      </c>
      <c r="E59" s="383" t="s">
        <v>94</v>
      </c>
      <c r="F59" s="200">
        <v>1</v>
      </c>
      <c r="G59" s="200">
        <v>1</v>
      </c>
      <c r="H59" s="200">
        <v>1</v>
      </c>
      <c r="I59" s="102" t="s">
        <v>9</v>
      </c>
      <c r="J59" s="405" t="s">
        <v>42</v>
      </c>
      <c r="K59" s="102" t="s">
        <v>9</v>
      </c>
      <c r="L59" s="36" t="s">
        <v>94</v>
      </c>
      <c r="M59" s="36" t="s">
        <v>94</v>
      </c>
      <c r="N59" s="36" t="s">
        <v>94</v>
      </c>
      <c r="O59" s="134">
        <v>108000</v>
      </c>
      <c r="P59" s="134">
        <v>108000</v>
      </c>
      <c r="Q59" s="134">
        <v>108000</v>
      </c>
      <c r="R59" s="396" t="s">
        <v>96</v>
      </c>
    </row>
    <row r="60" spans="1:18" ht="21" customHeight="1">
      <c r="A60" s="83"/>
      <c r="B60" s="15" t="s">
        <v>14</v>
      </c>
      <c r="C60" s="18"/>
      <c r="D60" s="18"/>
      <c r="E60" s="384"/>
      <c r="F60" s="310"/>
      <c r="G60" s="310"/>
      <c r="H60" s="310"/>
      <c r="I60" s="55"/>
      <c r="J60" s="18"/>
      <c r="K60" s="35"/>
      <c r="L60" s="118"/>
      <c r="M60" s="119"/>
      <c r="N60" s="126"/>
      <c r="O60" s="116"/>
      <c r="P60" s="116"/>
      <c r="Q60" s="116"/>
      <c r="R60" s="186"/>
    </row>
    <row r="61" spans="1:18" ht="18" customHeight="1">
      <c r="A61" s="90"/>
      <c r="B61" s="202" t="s">
        <v>16</v>
      </c>
      <c r="C61" s="18"/>
      <c r="D61" s="18"/>
      <c r="E61" s="384"/>
      <c r="F61" s="310"/>
      <c r="G61" s="310"/>
      <c r="H61" s="310"/>
      <c r="I61" s="55"/>
      <c r="J61" s="18"/>
      <c r="K61" s="35"/>
      <c r="L61" s="118"/>
      <c r="M61" s="119"/>
      <c r="N61" s="126"/>
      <c r="O61" s="116"/>
      <c r="P61" s="116"/>
      <c r="Q61" s="116"/>
      <c r="R61" s="186"/>
    </row>
    <row r="62" spans="1:18" ht="18" customHeight="1">
      <c r="A62" s="90">
        <v>20</v>
      </c>
      <c r="B62" s="212" t="s">
        <v>66</v>
      </c>
      <c r="C62" s="9">
        <v>1</v>
      </c>
      <c r="D62" s="9">
        <v>1</v>
      </c>
      <c r="E62" s="385">
        <v>353640</v>
      </c>
      <c r="F62" s="200">
        <v>1</v>
      </c>
      <c r="G62" s="200">
        <v>1</v>
      </c>
      <c r="H62" s="200">
        <v>1</v>
      </c>
      <c r="I62" s="55" t="s">
        <v>9</v>
      </c>
      <c r="J62" s="9" t="s">
        <v>9</v>
      </c>
      <c r="K62" s="9" t="s">
        <v>9</v>
      </c>
      <c r="L62" s="270">
        <v>13920</v>
      </c>
      <c r="M62" s="270">
        <v>2940</v>
      </c>
      <c r="N62" s="273">
        <v>12240</v>
      </c>
      <c r="O62" s="271">
        <v>381000</v>
      </c>
      <c r="P62" s="272">
        <f>E62+M62</f>
        <v>356580</v>
      </c>
      <c r="Q62" s="271">
        <f>P62+N62</f>
        <v>368820</v>
      </c>
      <c r="R62" s="186"/>
    </row>
    <row r="63" spans="1:18" ht="18" customHeight="1">
      <c r="A63" s="91"/>
      <c r="B63" s="221" t="s">
        <v>67</v>
      </c>
      <c r="C63" s="18"/>
      <c r="D63" s="18"/>
      <c r="E63" s="384"/>
      <c r="F63" s="311"/>
      <c r="G63" s="311"/>
      <c r="H63" s="311"/>
      <c r="I63" s="55"/>
      <c r="J63" s="18"/>
      <c r="K63" s="35"/>
      <c r="L63" s="118"/>
      <c r="M63" s="119"/>
      <c r="N63" s="126"/>
      <c r="O63" s="116"/>
      <c r="P63" s="272"/>
      <c r="Q63" s="116"/>
      <c r="R63" s="186"/>
    </row>
    <row r="64" spans="1:18" ht="18" customHeight="1">
      <c r="A64" s="86"/>
      <c r="B64" s="222" t="s">
        <v>61</v>
      </c>
      <c r="C64" s="9"/>
      <c r="D64" s="9"/>
      <c r="E64" s="385"/>
      <c r="F64" s="200"/>
      <c r="G64" s="200"/>
      <c r="H64" s="200"/>
      <c r="I64" s="55"/>
      <c r="J64" s="9"/>
      <c r="K64" s="36"/>
      <c r="L64" s="148"/>
      <c r="M64" s="119"/>
      <c r="N64" s="119"/>
      <c r="O64" s="113"/>
      <c r="P64" s="272"/>
      <c r="Q64" s="113"/>
      <c r="R64" s="180"/>
    </row>
    <row r="65" spans="1:18" ht="17.25" customHeight="1">
      <c r="A65" s="91">
        <v>21</v>
      </c>
      <c r="B65" s="212" t="s">
        <v>68</v>
      </c>
      <c r="C65" s="9">
        <v>1</v>
      </c>
      <c r="D65" s="9">
        <v>1</v>
      </c>
      <c r="E65" s="386">
        <v>300480</v>
      </c>
      <c r="F65" s="200">
        <v>1</v>
      </c>
      <c r="G65" s="200">
        <v>1</v>
      </c>
      <c r="H65" s="200">
        <v>1</v>
      </c>
      <c r="I65" s="9" t="s">
        <v>9</v>
      </c>
      <c r="J65" s="9" t="s">
        <v>9</v>
      </c>
      <c r="K65" s="9" t="s">
        <v>9</v>
      </c>
      <c r="L65" s="274">
        <v>278820</v>
      </c>
      <c r="M65" s="352">
        <v>2880</v>
      </c>
      <c r="N65" s="274">
        <v>11760</v>
      </c>
      <c r="O65" s="315">
        <v>278820</v>
      </c>
      <c r="P65" s="272">
        <f>E65+M65</f>
        <v>303360</v>
      </c>
      <c r="Q65" s="275">
        <f>P65+N65</f>
        <v>315120</v>
      </c>
      <c r="R65" s="180"/>
    </row>
    <row r="66" spans="1:18" ht="18" customHeight="1">
      <c r="A66" s="91"/>
      <c r="B66" s="221" t="s">
        <v>67</v>
      </c>
      <c r="C66" s="9"/>
      <c r="D66" s="9"/>
      <c r="E66" s="385"/>
      <c r="F66" s="200"/>
      <c r="G66" s="200"/>
      <c r="H66" s="200"/>
      <c r="I66" s="55"/>
      <c r="J66" s="9"/>
      <c r="K66" s="36"/>
      <c r="L66" s="148"/>
      <c r="M66" s="119"/>
      <c r="N66" s="119"/>
      <c r="O66" s="113"/>
      <c r="P66" s="113"/>
      <c r="Q66" s="113"/>
      <c r="R66" s="180"/>
    </row>
    <row r="67" spans="1:18" ht="18" customHeight="1">
      <c r="A67" s="91"/>
      <c r="B67" s="230" t="s">
        <v>61</v>
      </c>
      <c r="C67" s="49"/>
      <c r="D67" s="9"/>
      <c r="E67" s="385"/>
      <c r="F67" s="200"/>
      <c r="G67" s="200"/>
      <c r="H67" s="200"/>
      <c r="I67" s="55"/>
      <c r="J67" s="9"/>
      <c r="K67" s="36"/>
      <c r="L67" s="148"/>
      <c r="M67" s="119"/>
      <c r="N67" s="119"/>
      <c r="O67" s="113"/>
      <c r="P67" s="113"/>
      <c r="Q67" s="113"/>
      <c r="R67" s="180"/>
    </row>
    <row r="68" spans="1:18" ht="18" customHeight="1">
      <c r="A68" s="318"/>
      <c r="B68" s="320" t="s">
        <v>87</v>
      </c>
      <c r="C68" s="201" t="s">
        <v>9</v>
      </c>
      <c r="D68" s="9" t="s">
        <v>9</v>
      </c>
      <c r="E68" s="387" t="s">
        <v>9</v>
      </c>
      <c r="F68" s="200">
        <v>1</v>
      </c>
      <c r="G68" s="27" t="s">
        <v>9</v>
      </c>
      <c r="H68" s="27" t="s">
        <v>9</v>
      </c>
      <c r="I68" s="27" t="s">
        <v>9</v>
      </c>
      <c r="J68" s="293" t="s">
        <v>42</v>
      </c>
      <c r="K68" s="55" t="s">
        <v>9</v>
      </c>
      <c r="L68" s="148">
        <v>8580</v>
      </c>
      <c r="M68" s="121" t="s">
        <v>9</v>
      </c>
      <c r="N68" s="121" t="s">
        <v>9</v>
      </c>
      <c r="O68" s="113">
        <v>251280</v>
      </c>
      <c r="P68" s="351" t="s">
        <v>94</v>
      </c>
      <c r="Q68" s="351" t="s">
        <v>94</v>
      </c>
      <c r="R68" s="180"/>
    </row>
    <row r="69" spans="1:18" ht="18" customHeight="1">
      <c r="A69" s="319"/>
      <c r="B69" s="321" t="s">
        <v>91</v>
      </c>
      <c r="C69" s="201"/>
      <c r="D69" s="9"/>
      <c r="E69" s="385"/>
      <c r="F69" s="200"/>
      <c r="G69" s="27"/>
      <c r="H69" s="27"/>
      <c r="I69" s="9"/>
      <c r="J69" s="293"/>
      <c r="K69" s="55"/>
      <c r="L69" s="148"/>
      <c r="M69" s="121"/>
      <c r="N69" s="121"/>
      <c r="O69" s="113"/>
      <c r="P69" s="121"/>
      <c r="Q69" s="121"/>
      <c r="R69" s="180"/>
    </row>
    <row r="70" spans="1:18" ht="18" customHeight="1">
      <c r="A70" s="91">
        <v>22</v>
      </c>
      <c r="B70" s="210" t="s">
        <v>80</v>
      </c>
      <c r="C70" s="201">
        <v>1</v>
      </c>
      <c r="D70" s="9">
        <v>1</v>
      </c>
      <c r="E70" s="388">
        <v>258000</v>
      </c>
      <c r="F70" s="200">
        <v>1</v>
      </c>
      <c r="G70" s="200">
        <v>1</v>
      </c>
      <c r="H70" s="200">
        <v>1</v>
      </c>
      <c r="I70" s="9" t="s">
        <v>9</v>
      </c>
      <c r="J70" s="9" t="s">
        <v>9</v>
      </c>
      <c r="K70" s="9" t="s">
        <v>9</v>
      </c>
      <c r="L70" s="271">
        <f>(19660-18950)*12</f>
        <v>8520</v>
      </c>
      <c r="M70" s="272">
        <v>2280</v>
      </c>
      <c r="N70" s="271">
        <v>8640</v>
      </c>
      <c r="O70" s="271">
        <v>235920</v>
      </c>
      <c r="P70" s="272">
        <f>E70+M70</f>
        <v>260280</v>
      </c>
      <c r="Q70" s="271">
        <f>P70+N70</f>
        <v>268920</v>
      </c>
      <c r="R70" s="186"/>
    </row>
    <row r="71" spans="1:18" ht="18" customHeight="1">
      <c r="A71" s="91"/>
      <c r="B71" s="210" t="s">
        <v>79</v>
      </c>
      <c r="C71" s="201"/>
      <c r="D71" s="9"/>
      <c r="E71" s="388"/>
      <c r="F71" s="200"/>
      <c r="G71" s="200"/>
      <c r="H71" s="200"/>
      <c r="I71" s="9"/>
      <c r="J71" s="9"/>
      <c r="K71" s="9"/>
      <c r="L71" s="113"/>
      <c r="M71" s="113"/>
      <c r="N71" s="113"/>
      <c r="O71" s="113"/>
      <c r="P71" s="113"/>
      <c r="Q71" s="113"/>
      <c r="R71" s="186"/>
    </row>
    <row r="72" spans="1:18" ht="18" customHeight="1">
      <c r="A72" s="231">
        <v>23</v>
      </c>
      <c r="B72" s="204" t="s">
        <v>82</v>
      </c>
      <c r="C72" s="203">
        <v>1</v>
      </c>
      <c r="D72" s="9">
        <v>1</v>
      </c>
      <c r="E72" s="379">
        <v>223080</v>
      </c>
      <c r="F72" s="200">
        <v>1</v>
      </c>
      <c r="G72" s="200">
        <v>1</v>
      </c>
      <c r="H72" s="200">
        <v>1</v>
      </c>
      <c r="I72" s="9" t="s">
        <v>9</v>
      </c>
      <c r="J72" s="9" t="s">
        <v>9</v>
      </c>
      <c r="K72" s="9" t="s">
        <v>9</v>
      </c>
      <c r="L72" s="261">
        <f>(18230-17550)*12</f>
        <v>8160</v>
      </c>
      <c r="M72" s="265">
        <v>2160</v>
      </c>
      <c r="N72" s="278">
        <f>(19660-18950)*12</f>
        <v>8520</v>
      </c>
      <c r="O72" s="262">
        <v>218760</v>
      </c>
      <c r="P72" s="272">
        <f>E72+M72</f>
        <v>225240</v>
      </c>
      <c r="Q72" s="262">
        <f>P72+N72</f>
        <v>233760</v>
      </c>
      <c r="R72" s="186"/>
    </row>
    <row r="73" spans="1:18" ht="18" customHeight="1">
      <c r="A73" s="227"/>
      <c r="B73" s="164" t="s">
        <v>79</v>
      </c>
      <c r="C73" s="203"/>
      <c r="D73" s="9"/>
      <c r="E73" s="379"/>
      <c r="F73" s="10"/>
      <c r="G73" s="10"/>
      <c r="H73" s="10"/>
      <c r="I73" s="9"/>
      <c r="J73" s="9"/>
      <c r="K73" s="9"/>
      <c r="L73" s="128"/>
      <c r="M73" s="128"/>
      <c r="N73" s="129"/>
      <c r="O73" s="113"/>
      <c r="P73" s="113"/>
      <c r="Q73" s="113"/>
      <c r="R73" s="186"/>
    </row>
    <row r="74" spans="1:18" ht="18" customHeight="1">
      <c r="A74" s="228">
        <v>24</v>
      </c>
      <c r="B74" s="232" t="s">
        <v>77</v>
      </c>
      <c r="C74" s="206">
        <v>1</v>
      </c>
      <c r="D74" s="9">
        <v>1</v>
      </c>
      <c r="E74" s="389">
        <v>188640</v>
      </c>
      <c r="F74" s="200">
        <v>1</v>
      </c>
      <c r="G74" s="200">
        <v>1</v>
      </c>
      <c r="H74" s="200">
        <v>1</v>
      </c>
      <c r="I74" s="18" t="s">
        <v>9</v>
      </c>
      <c r="J74" s="18" t="s">
        <v>9</v>
      </c>
      <c r="K74" s="18" t="s">
        <v>9</v>
      </c>
      <c r="L74" s="276">
        <f>(10760-10350)*12</f>
        <v>4920</v>
      </c>
      <c r="M74" s="277">
        <v>1860</v>
      </c>
      <c r="N74" s="276">
        <v>7440</v>
      </c>
      <c r="O74" s="262">
        <v>129120</v>
      </c>
      <c r="P74" s="272">
        <f>E74+M74</f>
        <v>190500</v>
      </c>
      <c r="Q74" s="262">
        <f>P74+N74</f>
        <v>197940</v>
      </c>
      <c r="R74" s="187"/>
    </row>
    <row r="75" spans="1:18" ht="18" customHeight="1">
      <c r="A75" s="357"/>
      <c r="B75" s="233" t="s">
        <v>81</v>
      </c>
      <c r="C75" s="358"/>
      <c r="D75" s="49"/>
      <c r="E75" s="390"/>
      <c r="F75" s="344"/>
      <c r="G75" s="344"/>
      <c r="H75" s="344"/>
      <c r="I75" s="359"/>
      <c r="J75" s="359"/>
      <c r="K75" s="359"/>
      <c r="L75" s="360"/>
      <c r="M75" s="360"/>
      <c r="N75" s="360"/>
      <c r="O75" s="317"/>
      <c r="P75" s="317"/>
      <c r="Q75" s="317"/>
      <c r="R75" s="361"/>
    </row>
    <row r="76" spans="1:18" ht="18" customHeight="1">
      <c r="A76" s="367"/>
      <c r="B76" s="368"/>
      <c r="C76" s="369"/>
      <c r="D76" s="370"/>
      <c r="E76" s="371"/>
      <c r="F76" s="369"/>
      <c r="G76" s="369"/>
      <c r="H76" s="369"/>
      <c r="I76" s="370"/>
      <c r="J76" s="370"/>
      <c r="K76" s="370"/>
      <c r="L76" s="408"/>
      <c r="M76" s="408"/>
      <c r="N76" s="408"/>
      <c r="O76" s="408"/>
      <c r="P76" s="408"/>
      <c r="Q76" s="408"/>
      <c r="R76" s="372"/>
    </row>
    <row r="77" spans="1:18" ht="18" customHeight="1">
      <c r="A77" s="362"/>
      <c r="B77" s="32"/>
      <c r="C77" s="363"/>
      <c r="D77" s="364"/>
      <c r="E77" s="365"/>
      <c r="F77" s="363"/>
      <c r="G77" s="363"/>
      <c r="H77" s="363"/>
      <c r="I77" s="364"/>
      <c r="J77" s="364"/>
      <c r="K77" s="364"/>
      <c r="L77" s="409"/>
      <c r="M77" s="409"/>
      <c r="N77" s="409"/>
      <c r="O77" s="409"/>
      <c r="P77" s="409"/>
      <c r="Q77" s="409"/>
      <c r="R77" s="366"/>
    </row>
    <row r="78" spans="1:18" ht="18" customHeight="1">
      <c r="A78" s="244"/>
      <c r="B78" s="245"/>
      <c r="C78" s="246"/>
      <c r="D78" s="196"/>
      <c r="E78" s="247"/>
      <c r="F78" s="196"/>
      <c r="G78" s="196"/>
      <c r="H78" s="196"/>
      <c r="I78" s="196"/>
      <c r="J78" s="196"/>
      <c r="K78" s="196"/>
      <c r="L78" s="248"/>
      <c r="M78" s="248"/>
      <c r="N78" s="249"/>
      <c r="O78" s="250"/>
      <c r="P78" s="250"/>
      <c r="Q78" s="250"/>
      <c r="R78" s="251">
        <v>21</v>
      </c>
    </row>
    <row r="79" spans="1:18" ht="18" customHeight="1">
      <c r="A79" s="91" t="s">
        <v>2</v>
      </c>
      <c r="B79" s="93" t="s">
        <v>54</v>
      </c>
      <c r="C79" s="91" t="s">
        <v>3</v>
      </c>
      <c r="D79" s="778" t="s">
        <v>20</v>
      </c>
      <c r="E79" s="797"/>
      <c r="F79" s="780" t="s">
        <v>24</v>
      </c>
      <c r="G79" s="798"/>
      <c r="H79" s="799"/>
      <c r="I79" s="782" t="s">
        <v>17</v>
      </c>
      <c r="J79" s="777"/>
      <c r="K79" s="778"/>
      <c r="L79" s="783" t="s">
        <v>4</v>
      </c>
      <c r="M79" s="815"/>
      <c r="N79" s="815"/>
      <c r="O79" s="783" t="s">
        <v>5</v>
      </c>
      <c r="P79" s="784"/>
      <c r="Q79" s="785"/>
      <c r="R79" s="3" t="s">
        <v>40</v>
      </c>
    </row>
    <row r="80" spans="1:18" ht="18" customHeight="1">
      <c r="A80" s="81"/>
      <c r="B80" s="93" t="s">
        <v>53</v>
      </c>
      <c r="C80" s="91" t="s">
        <v>6</v>
      </c>
      <c r="D80" s="777" t="s">
        <v>19</v>
      </c>
      <c r="E80" s="778"/>
      <c r="F80" s="779" t="s">
        <v>25</v>
      </c>
      <c r="G80" s="780"/>
      <c r="H80" s="781"/>
      <c r="I80" s="782" t="s">
        <v>18</v>
      </c>
      <c r="J80" s="777"/>
      <c r="K80" s="778"/>
      <c r="L80" s="110"/>
      <c r="M80" s="409"/>
      <c r="N80" s="409"/>
      <c r="O80" s="111"/>
      <c r="P80" s="110"/>
      <c r="Q80" s="169"/>
      <c r="R80" s="94"/>
    </row>
    <row r="81" spans="1:18" ht="18" customHeight="1">
      <c r="A81" s="81"/>
      <c r="B81" s="199" t="s">
        <v>55</v>
      </c>
      <c r="C81" s="5"/>
      <c r="D81" s="786"/>
      <c r="E81" s="787"/>
      <c r="F81" s="788" t="s">
        <v>26</v>
      </c>
      <c r="G81" s="789"/>
      <c r="H81" s="790"/>
      <c r="I81" s="791"/>
      <c r="J81" s="792"/>
      <c r="K81" s="792"/>
      <c r="L81" s="793"/>
      <c r="M81" s="794"/>
      <c r="N81" s="794"/>
      <c r="O81" s="793"/>
      <c r="P81" s="795"/>
      <c r="Q81" s="796"/>
      <c r="R81" s="94"/>
    </row>
    <row r="82" spans="1:18" ht="18.75" customHeight="1">
      <c r="A82" s="82"/>
      <c r="B82" s="200"/>
      <c r="C82" s="6"/>
      <c r="D82" s="7" t="s">
        <v>7</v>
      </c>
      <c r="E82" s="8" t="s">
        <v>8</v>
      </c>
      <c r="F82" s="9">
        <v>2558</v>
      </c>
      <c r="G82" s="9">
        <v>2559</v>
      </c>
      <c r="H82" s="9">
        <v>2560</v>
      </c>
      <c r="I82" s="9">
        <v>2558</v>
      </c>
      <c r="J82" s="9">
        <v>2559</v>
      </c>
      <c r="K82" s="83">
        <v>2560</v>
      </c>
      <c r="L82" s="112">
        <v>2558</v>
      </c>
      <c r="M82" s="112">
        <v>2559</v>
      </c>
      <c r="N82" s="112">
        <v>2560</v>
      </c>
      <c r="O82" s="112">
        <v>2558</v>
      </c>
      <c r="P82" s="112">
        <v>2559</v>
      </c>
      <c r="Q82" s="112">
        <v>2560</v>
      </c>
      <c r="R82" s="11"/>
    </row>
    <row r="83" spans="1:18" ht="26.25" customHeight="1">
      <c r="A83" s="96"/>
      <c r="B83" s="234" t="s">
        <v>15</v>
      </c>
      <c r="C83" s="60"/>
      <c r="D83" s="24"/>
      <c r="E83" s="23"/>
      <c r="F83" s="78"/>
      <c r="G83" s="78"/>
      <c r="H83" s="78"/>
      <c r="I83" s="24"/>
      <c r="J83" s="24"/>
      <c r="K83" s="23"/>
      <c r="L83" s="120"/>
      <c r="M83" s="120"/>
      <c r="N83" s="120"/>
      <c r="O83" s="120"/>
      <c r="P83" s="120"/>
      <c r="Q83" s="120"/>
      <c r="R83" s="186"/>
    </row>
    <row r="84" spans="1:18" ht="21" customHeight="1">
      <c r="A84" s="96">
        <v>25</v>
      </c>
      <c r="B84" s="97" t="s">
        <v>48</v>
      </c>
      <c r="C84" s="22">
        <v>1</v>
      </c>
      <c r="D84" s="38" t="s">
        <v>9</v>
      </c>
      <c r="E84" s="383" t="s">
        <v>94</v>
      </c>
      <c r="F84" s="200">
        <v>1</v>
      </c>
      <c r="G84" s="200">
        <v>1</v>
      </c>
      <c r="H84" s="200">
        <v>1</v>
      </c>
      <c r="I84" s="293" t="s">
        <v>41</v>
      </c>
      <c r="J84" s="405" t="s">
        <v>42</v>
      </c>
      <c r="K84" s="102" t="s">
        <v>9</v>
      </c>
      <c r="L84" s="294">
        <f>10840*12</f>
        <v>130080</v>
      </c>
      <c r="M84" s="134">
        <v>5280</v>
      </c>
      <c r="N84" s="116">
        <v>5520</v>
      </c>
      <c r="O84" s="294">
        <f>10840*12</f>
        <v>130080</v>
      </c>
      <c r="P84" s="294">
        <f>L84+M84</f>
        <v>135360</v>
      </c>
      <c r="Q84" s="113">
        <f>P84+N84</f>
        <v>140880</v>
      </c>
      <c r="R84" s="396" t="s">
        <v>96</v>
      </c>
    </row>
    <row r="85" spans="1:18" ht="21" customHeight="1">
      <c r="A85" s="95">
        <v>26</v>
      </c>
      <c r="B85" s="97" t="s">
        <v>49</v>
      </c>
      <c r="C85" s="22">
        <v>1</v>
      </c>
      <c r="D85" s="38" t="s">
        <v>9</v>
      </c>
      <c r="E85" s="383" t="s">
        <v>94</v>
      </c>
      <c r="F85" s="200">
        <v>1</v>
      </c>
      <c r="G85" s="200">
        <v>1</v>
      </c>
      <c r="H85" s="200">
        <v>1</v>
      </c>
      <c r="I85" s="293" t="s">
        <v>41</v>
      </c>
      <c r="J85" s="405" t="s">
        <v>42</v>
      </c>
      <c r="K85" s="102" t="s">
        <v>9</v>
      </c>
      <c r="L85" s="294">
        <f>10840*12</f>
        <v>130080</v>
      </c>
      <c r="M85" s="194">
        <v>5280</v>
      </c>
      <c r="N85" s="116">
        <v>5520</v>
      </c>
      <c r="O85" s="294">
        <f>10840*12</f>
        <v>130080</v>
      </c>
      <c r="P85" s="294">
        <f>L85+M85</f>
        <v>135360</v>
      </c>
      <c r="Q85" s="113">
        <f>P85+N85</f>
        <v>140880</v>
      </c>
      <c r="R85" s="396" t="s">
        <v>96</v>
      </c>
    </row>
    <row r="86" spans="1:18" ht="21" customHeight="1">
      <c r="A86" s="83"/>
      <c r="B86" s="15" t="s">
        <v>13</v>
      </c>
      <c r="C86" s="9"/>
      <c r="D86" s="39"/>
      <c r="E86" s="388"/>
      <c r="F86" s="312"/>
      <c r="G86" s="312"/>
      <c r="H86" s="312"/>
      <c r="I86" s="27"/>
      <c r="J86" s="27"/>
      <c r="K86" s="13"/>
      <c r="L86" s="113"/>
      <c r="M86" s="121"/>
      <c r="N86" s="121"/>
      <c r="O86" s="121"/>
      <c r="P86" s="121"/>
      <c r="Q86" s="121"/>
      <c r="R86" s="179"/>
    </row>
    <row r="87" spans="1:18" ht="18" customHeight="1">
      <c r="A87" s="86"/>
      <c r="B87" s="40" t="s">
        <v>16</v>
      </c>
      <c r="C87" s="10"/>
      <c r="D87" s="41"/>
      <c r="E87" s="391"/>
      <c r="F87" s="313"/>
      <c r="G87" s="313"/>
      <c r="H87" s="313"/>
      <c r="I87" s="74"/>
      <c r="J87" s="74"/>
      <c r="K87" s="42"/>
      <c r="L87" s="131"/>
      <c r="M87" s="132"/>
      <c r="N87" s="132"/>
      <c r="O87" s="132"/>
      <c r="P87" s="132"/>
      <c r="Q87" s="132"/>
      <c r="R87" s="178"/>
    </row>
    <row r="88" spans="1:18" ht="18" customHeight="1">
      <c r="A88" s="91">
        <v>27</v>
      </c>
      <c r="B88" s="4" t="s">
        <v>90</v>
      </c>
      <c r="C88" s="65">
        <v>1</v>
      </c>
      <c r="D88" s="65">
        <v>1</v>
      </c>
      <c r="E88" s="388">
        <v>359520</v>
      </c>
      <c r="F88" s="200">
        <v>1</v>
      </c>
      <c r="G88" s="200">
        <v>1</v>
      </c>
      <c r="H88" s="200">
        <v>1</v>
      </c>
      <c r="I88" s="9" t="s">
        <v>9</v>
      </c>
      <c r="J88" s="55" t="s">
        <v>9</v>
      </c>
      <c r="K88" s="55" t="s">
        <v>9</v>
      </c>
      <c r="L88" s="115">
        <f>(22920-22040)*12</f>
        <v>10560</v>
      </c>
      <c r="M88" s="113">
        <v>3120</v>
      </c>
      <c r="N88" s="115">
        <f>(28030-26980)*12</f>
        <v>12600</v>
      </c>
      <c r="O88" s="113">
        <v>330120</v>
      </c>
      <c r="P88" s="272">
        <f>E88+M88</f>
        <v>362640</v>
      </c>
      <c r="Q88" s="113">
        <f>P88+N88</f>
        <v>375240</v>
      </c>
      <c r="R88" s="181"/>
    </row>
    <row r="89" spans="1:18" ht="18" customHeight="1">
      <c r="A89" s="91"/>
      <c r="B89" s="221" t="s">
        <v>89</v>
      </c>
      <c r="C89" s="9"/>
      <c r="D89" s="9"/>
      <c r="E89" s="388"/>
      <c r="F89" s="200"/>
      <c r="G89" s="200"/>
      <c r="H89" s="200"/>
      <c r="I89" s="9"/>
      <c r="J89" s="55"/>
      <c r="K89" s="55"/>
      <c r="L89" s="115"/>
      <c r="M89" s="113"/>
      <c r="N89" s="115"/>
      <c r="O89" s="113"/>
      <c r="P89" s="113"/>
      <c r="Q89" s="113"/>
      <c r="R89" s="181"/>
    </row>
    <row r="90" spans="1:18" ht="18" customHeight="1">
      <c r="A90" s="91"/>
      <c r="B90" s="222" t="s">
        <v>85</v>
      </c>
      <c r="C90" s="65"/>
      <c r="D90" s="65"/>
      <c r="E90" s="388"/>
      <c r="F90" s="200"/>
      <c r="G90" s="200"/>
      <c r="H90" s="200"/>
      <c r="I90" s="9"/>
      <c r="J90" s="55"/>
      <c r="K90" s="55"/>
      <c r="L90" s="115"/>
      <c r="M90" s="113"/>
      <c r="N90" s="115"/>
      <c r="O90" s="113"/>
      <c r="P90" s="113"/>
      <c r="Q90" s="113"/>
      <c r="R90" s="181"/>
    </row>
    <row r="91" spans="1:18" ht="18" customHeight="1">
      <c r="A91" s="83"/>
      <c r="B91" s="12" t="s">
        <v>88</v>
      </c>
      <c r="C91" s="38" t="s">
        <v>9</v>
      </c>
      <c r="D91" s="38" t="s">
        <v>9</v>
      </c>
      <c r="E91" s="387" t="s">
        <v>9</v>
      </c>
      <c r="F91" s="200">
        <v>1</v>
      </c>
      <c r="G91" s="27" t="s">
        <v>9</v>
      </c>
      <c r="H91" s="27" t="s">
        <v>9</v>
      </c>
      <c r="I91" s="9" t="s">
        <v>9</v>
      </c>
      <c r="J91" s="293" t="s">
        <v>42</v>
      </c>
      <c r="K91" s="55" t="s">
        <v>9</v>
      </c>
      <c r="L91" s="115">
        <v>7080</v>
      </c>
      <c r="M91" s="55" t="s">
        <v>9</v>
      </c>
      <c r="N91" s="55" t="s">
        <v>9</v>
      </c>
      <c r="O91" s="113">
        <v>206040</v>
      </c>
      <c r="P91" s="351" t="s">
        <v>94</v>
      </c>
      <c r="Q91" s="351" t="s">
        <v>94</v>
      </c>
      <c r="R91" s="396" t="s">
        <v>96</v>
      </c>
    </row>
    <row r="92" spans="1:18" ht="18" customHeight="1">
      <c r="A92" s="87">
        <v>28</v>
      </c>
      <c r="B92" s="37" t="s">
        <v>47</v>
      </c>
      <c r="C92" s="43">
        <v>1</v>
      </c>
      <c r="D92" s="43">
        <v>1</v>
      </c>
      <c r="E92" s="388">
        <v>290160</v>
      </c>
      <c r="F92" s="200">
        <v>1</v>
      </c>
      <c r="G92" s="200">
        <v>1</v>
      </c>
      <c r="H92" s="200">
        <v>1</v>
      </c>
      <c r="I92" s="9" t="s">
        <v>9</v>
      </c>
      <c r="J92" s="9" t="s">
        <v>9</v>
      </c>
      <c r="K92" s="9" t="s">
        <v>9</v>
      </c>
      <c r="L92" s="113">
        <f>(20690-20040)*12</f>
        <v>7800</v>
      </c>
      <c r="M92" s="258">
        <v>295260</v>
      </c>
      <c r="N92" s="133">
        <v>11160</v>
      </c>
      <c r="O92" s="113">
        <v>248280</v>
      </c>
      <c r="P92" s="272">
        <f>E92+M92</f>
        <v>585420</v>
      </c>
      <c r="Q92" s="113">
        <f>P92+N92</f>
        <v>596580</v>
      </c>
      <c r="R92" s="182"/>
    </row>
    <row r="93" spans="1:18" ht="18.75" customHeight="1">
      <c r="A93" s="87"/>
      <c r="B93" s="45" t="s">
        <v>15</v>
      </c>
      <c r="C93" s="47"/>
      <c r="D93" s="46"/>
      <c r="E93" s="388"/>
      <c r="F93" s="312"/>
      <c r="G93" s="312"/>
      <c r="H93" s="312"/>
      <c r="I93" s="9"/>
      <c r="J93" s="9"/>
      <c r="K93" s="9"/>
      <c r="L93" s="113"/>
      <c r="M93" s="133"/>
      <c r="N93" s="133"/>
      <c r="O93" s="113"/>
      <c r="P93" s="113"/>
      <c r="Q93" s="113"/>
      <c r="R93" s="179"/>
    </row>
    <row r="94" spans="1:18" ht="18.75" customHeight="1">
      <c r="A94" s="415">
        <v>29</v>
      </c>
      <c r="B94" s="411" t="s">
        <v>29</v>
      </c>
      <c r="C94" s="10">
        <v>1</v>
      </c>
      <c r="D94" s="10">
        <v>1</v>
      </c>
      <c r="E94" s="381">
        <f>11550*12</f>
        <v>138600</v>
      </c>
      <c r="F94" s="200">
        <v>1</v>
      </c>
      <c r="G94" s="200">
        <v>1</v>
      </c>
      <c r="H94" s="200">
        <v>1</v>
      </c>
      <c r="I94" s="27" t="s">
        <v>9</v>
      </c>
      <c r="J94" s="27" t="s">
        <v>9</v>
      </c>
      <c r="K94" s="27" t="s">
        <v>9</v>
      </c>
      <c r="L94" s="279">
        <v>4920</v>
      </c>
      <c r="M94" s="403" t="s">
        <v>94</v>
      </c>
      <c r="N94" s="281">
        <v>5640</v>
      </c>
      <c r="O94" s="271">
        <v>128040</v>
      </c>
      <c r="P94" s="404">
        <f>11550*12</f>
        <v>138600</v>
      </c>
      <c r="Q94" s="271">
        <f>P94+N94</f>
        <v>144240</v>
      </c>
      <c r="R94" s="179"/>
    </row>
    <row r="95" spans="1:18" ht="18.75" customHeight="1">
      <c r="A95" s="415">
        <v>30</v>
      </c>
      <c r="B95" s="413" t="s">
        <v>108</v>
      </c>
      <c r="C95" s="49">
        <v>1</v>
      </c>
      <c r="D95" s="49">
        <v>1</v>
      </c>
      <c r="E95" s="416">
        <f>12490*12</f>
        <v>149880</v>
      </c>
      <c r="F95" s="410">
        <v>1</v>
      </c>
      <c r="G95" s="410">
        <v>1</v>
      </c>
      <c r="H95" s="410">
        <v>1</v>
      </c>
      <c r="I95" s="346" t="s">
        <v>9</v>
      </c>
      <c r="J95" s="346" t="s">
        <v>9</v>
      </c>
      <c r="K95" s="422" t="s">
        <v>42</v>
      </c>
      <c r="L95" s="347">
        <v>5400</v>
      </c>
      <c r="M95" s="417" t="s">
        <v>94</v>
      </c>
      <c r="N95" s="418">
        <v>6000</v>
      </c>
      <c r="O95" s="419">
        <v>138720</v>
      </c>
      <c r="P95" s="420">
        <f>12490*12</f>
        <v>149880</v>
      </c>
      <c r="Q95" s="419">
        <f>P95+N95</f>
        <v>155880</v>
      </c>
      <c r="R95" s="424" t="s">
        <v>110</v>
      </c>
    </row>
    <row r="96" spans="1:18" ht="18.75" customHeight="1">
      <c r="A96" s="95"/>
      <c r="B96" s="414" t="s">
        <v>109</v>
      </c>
      <c r="C96" s="10"/>
      <c r="D96" s="10"/>
      <c r="E96" s="381"/>
      <c r="F96" s="200"/>
      <c r="G96" s="200"/>
      <c r="H96" s="200"/>
      <c r="I96" s="74"/>
      <c r="J96" s="74"/>
      <c r="K96" s="423" t="s">
        <v>42</v>
      </c>
      <c r="L96" s="132" t="s">
        <v>9</v>
      </c>
      <c r="M96" s="132" t="s">
        <v>9</v>
      </c>
      <c r="N96" s="132" t="s">
        <v>9</v>
      </c>
      <c r="O96" s="132" t="s">
        <v>9</v>
      </c>
      <c r="P96" s="132" t="s">
        <v>9</v>
      </c>
      <c r="Q96" s="421">
        <v>130080</v>
      </c>
      <c r="R96" s="425" t="s">
        <v>111</v>
      </c>
    </row>
    <row r="97" spans="1:18" ht="18" customHeight="1">
      <c r="A97" s="95">
        <v>31</v>
      </c>
      <c r="B97" s="412" t="s">
        <v>32</v>
      </c>
      <c r="C97" s="22">
        <v>1</v>
      </c>
      <c r="D97" s="22">
        <v>1</v>
      </c>
      <c r="E97" s="381">
        <f>12520*12</f>
        <v>150240</v>
      </c>
      <c r="F97" s="200">
        <v>1</v>
      </c>
      <c r="G97" s="200">
        <v>1</v>
      </c>
      <c r="H97" s="200">
        <v>1</v>
      </c>
      <c r="I97" s="27" t="s">
        <v>9</v>
      </c>
      <c r="J97" s="27" t="s">
        <v>9</v>
      </c>
      <c r="K97" s="27" t="s">
        <v>9</v>
      </c>
      <c r="L97" s="118">
        <v>5400</v>
      </c>
      <c r="M97" s="403" t="s">
        <v>94</v>
      </c>
      <c r="N97" s="119">
        <v>6000</v>
      </c>
      <c r="O97" s="113">
        <f>E97+L97</f>
        <v>155640</v>
      </c>
      <c r="P97" s="404">
        <f>12520*12</f>
        <v>150240</v>
      </c>
      <c r="Q97" s="271">
        <f>P97+N97</f>
        <v>156240</v>
      </c>
      <c r="R97" s="179"/>
    </row>
    <row r="98" spans="1:18" ht="18" customHeight="1">
      <c r="A98" s="85">
        <v>32</v>
      </c>
      <c r="B98" s="98" t="s">
        <v>34</v>
      </c>
      <c r="C98" s="22">
        <v>1</v>
      </c>
      <c r="D98" s="22">
        <v>1</v>
      </c>
      <c r="E98" s="381">
        <f>11150*12</f>
        <v>133800</v>
      </c>
      <c r="F98" s="200">
        <v>1</v>
      </c>
      <c r="G98" s="200">
        <v>1</v>
      </c>
      <c r="H98" s="200">
        <v>1</v>
      </c>
      <c r="I98" s="27" t="s">
        <v>9</v>
      </c>
      <c r="J98" s="27" t="s">
        <v>9</v>
      </c>
      <c r="K98" s="27" t="s">
        <v>9</v>
      </c>
      <c r="L98" s="113">
        <v>4800</v>
      </c>
      <c r="M98" s="403" t="s">
        <v>94</v>
      </c>
      <c r="N98" s="133">
        <v>5400</v>
      </c>
      <c r="O98" s="113">
        <v>123600</v>
      </c>
      <c r="P98" s="404">
        <f>11150*12</f>
        <v>133800</v>
      </c>
      <c r="Q98" s="271">
        <f>P98+N98</f>
        <v>139200</v>
      </c>
      <c r="R98" s="178"/>
    </row>
    <row r="99" spans="1:18" ht="18" customHeight="1">
      <c r="A99" s="85"/>
      <c r="B99" s="50" t="s">
        <v>23</v>
      </c>
      <c r="C99" s="345"/>
      <c r="D99" s="345"/>
      <c r="E99" s="382"/>
      <c r="F99" s="200"/>
      <c r="G99" s="27"/>
      <c r="H99" s="27"/>
      <c r="I99" s="346"/>
      <c r="J99" s="346"/>
      <c r="K99" s="346"/>
      <c r="L99" s="347"/>
      <c r="M99" s="348"/>
      <c r="N99" s="348"/>
      <c r="O99" s="317"/>
      <c r="P99" s="348"/>
      <c r="Q99" s="348"/>
      <c r="R99" s="178"/>
    </row>
    <row r="100" spans="1:18" ht="18" customHeight="1">
      <c r="A100" s="85">
        <v>33</v>
      </c>
      <c r="B100" s="98" t="s">
        <v>33</v>
      </c>
      <c r="C100" s="22">
        <v>2</v>
      </c>
      <c r="D100" s="22">
        <v>1</v>
      </c>
      <c r="E100" s="378">
        <f>(9000*12)</f>
        <v>108000</v>
      </c>
      <c r="F100" s="200">
        <v>1</v>
      </c>
      <c r="G100" s="200">
        <v>2</v>
      </c>
      <c r="H100" s="200">
        <v>2</v>
      </c>
      <c r="I100" s="27" t="s">
        <v>9</v>
      </c>
      <c r="J100" s="293" t="s">
        <v>42</v>
      </c>
      <c r="K100" s="27" t="s">
        <v>9</v>
      </c>
      <c r="L100" s="121" t="s">
        <v>9</v>
      </c>
      <c r="M100" s="121" t="s">
        <v>9</v>
      </c>
      <c r="N100" s="121" t="s">
        <v>9</v>
      </c>
      <c r="O100" s="134">
        <f>(9000*12)</f>
        <v>108000</v>
      </c>
      <c r="P100" s="134">
        <f>(9000*12)*2</f>
        <v>216000</v>
      </c>
      <c r="Q100" s="134">
        <f>(9000*12)*2</f>
        <v>216000</v>
      </c>
      <c r="R100" s="178" t="s">
        <v>107</v>
      </c>
    </row>
    <row r="101" spans="1:18" ht="21" customHeight="1">
      <c r="A101" s="14"/>
      <c r="B101" s="14" t="s">
        <v>93</v>
      </c>
      <c r="C101" s="38" t="s">
        <v>9</v>
      </c>
      <c r="D101" s="38" t="s">
        <v>9</v>
      </c>
      <c r="E101" s="392" t="s">
        <v>9</v>
      </c>
      <c r="F101" s="200">
        <v>1</v>
      </c>
      <c r="G101" s="27" t="s">
        <v>9</v>
      </c>
      <c r="H101" s="27" t="s">
        <v>9</v>
      </c>
      <c r="I101" s="9" t="s">
        <v>9</v>
      </c>
      <c r="J101" s="293" t="s">
        <v>42</v>
      </c>
      <c r="K101" s="55" t="s">
        <v>9</v>
      </c>
      <c r="L101" s="55" t="s">
        <v>9</v>
      </c>
      <c r="M101" s="55" t="s">
        <v>9</v>
      </c>
      <c r="N101" s="55" t="s">
        <v>9</v>
      </c>
      <c r="O101" s="134">
        <f>(9000*12)</f>
        <v>108000</v>
      </c>
      <c r="P101" s="351" t="s">
        <v>94</v>
      </c>
      <c r="Q101" s="351" t="s">
        <v>94</v>
      </c>
      <c r="R101" s="395" t="s">
        <v>96</v>
      </c>
    </row>
    <row r="102" spans="1:18" ht="21" customHeight="1">
      <c r="A102" s="32"/>
      <c r="B102" s="32"/>
      <c r="C102" s="353"/>
      <c r="D102" s="353"/>
      <c r="E102" s="353"/>
      <c r="F102" s="58"/>
      <c r="G102" s="338"/>
      <c r="H102" s="338"/>
      <c r="I102" s="80"/>
      <c r="J102" s="354"/>
      <c r="K102" s="355"/>
      <c r="L102" s="355"/>
      <c r="M102" s="355"/>
      <c r="N102" s="355"/>
      <c r="O102" s="340"/>
      <c r="P102" s="356"/>
      <c r="Q102" s="356"/>
      <c r="R102" s="32"/>
    </row>
    <row r="103" spans="1:18" ht="21" customHeight="1">
      <c r="A103" s="235"/>
      <c r="B103" s="335"/>
      <c r="C103" s="336"/>
      <c r="D103" s="336"/>
      <c r="E103" s="337"/>
      <c r="F103" s="80"/>
      <c r="G103" s="80"/>
      <c r="H103" s="80"/>
      <c r="I103" s="338"/>
      <c r="J103" s="338"/>
      <c r="K103" s="338"/>
      <c r="L103" s="339"/>
      <c r="M103" s="339"/>
      <c r="N103" s="339"/>
      <c r="O103" s="340"/>
      <c r="P103" s="340"/>
      <c r="Q103" s="340"/>
      <c r="R103" s="341"/>
    </row>
    <row r="104" spans="1:18" ht="21" customHeight="1">
      <c r="A104" s="235"/>
      <c r="B104" s="335"/>
      <c r="C104" s="336"/>
      <c r="D104" s="336"/>
      <c r="E104" s="337"/>
      <c r="F104" s="80"/>
      <c r="G104" s="80"/>
      <c r="H104" s="80"/>
      <c r="I104" s="338"/>
      <c r="J104" s="338"/>
      <c r="K104" s="338"/>
      <c r="L104" s="339"/>
      <c r="M104" s="339"/>
      <c r="N104" s="339"/>
      <c r="O104" s="340"/>
      <c r="P104" s="340"/>
      <c r="Q104" s="340"/>
      <c r="R104" s="342">
        <v>22</v>
      </c>
    </row>
    <row r="105" spans="1:18" ht="21" customHeight="1">
      <c r="A105" s="90" t="s">
        <v>2</v>
      </c>
      <c r="B105" s="2" t="s">
        <v>54</v>
      </c>
      <c r="C105" s="343" t="s">
        <v>3</v>
      </c>
      <c r="D105" s="806" t="s">
        <v>20</v>
      </c>
      <c r="E105" s="807"/>
      <c r="F105" s="808" t="s">
        <v>24</v>
      </c>
      <c r="G105" s="809"/>
      <c r="H105" s="810"/>
      <c r="I105" s="811" t="s">
        <v>17</v>
      </c>
      <c r="J105" s="812"/>
      <c r="K105" s="806"/>
      <c r="L105" s="800" t="s">
        <v>4</v>
      </c>
      <c r="M105" s="801"/>
      <c r="N105" s="801"/>
      <c r="O105" s="800" t="s">
        <v>5</v>
      </c>
      <c r="P105" s="813"/>
      <c r="Q105" s="814"/>
      <c r="R105" s="3" t="s">
        <v>40</v>
      </c>
    </row>
    <row r="106" spans="1:18" ht="21" customHeight="1">
      <c r="A106" s="81"/>
      <c r="B106" s="93" t="s">
        <v>53</v>
      </c>
      <c r="C106" s="5" t="s">
        <v>6</v>
      </c>
      <c r="D106" s="777" t="s">
        <v>19</v>
      </c>
      <c r="E106" s="778"/>
      <c r="F106" s="779" t="s">
        <v>25</v>
      </c>
      <c r="G106" s="780"/>
      <c r="H106" s="781"/>
      <c r="I106" s="782" t="s">
        <v>18</v>
      </c>
      <c r="J106" s="777"/>
      <c r="K106" s="778"/>
      <c r="L106" s="110"/>
      <c r="M106" s="409"/>
      <c r="N106" s="409"/>
      <c r="O106" s="111"/>
      <c r="P106" s="110"/>
      <c r="Q106" s="169"/>
      <c r="R106" s="94"/>
    </row>
    <row r="107" spans="1:18" ht="21" customHeight="1">
      <c r="A107" s="81"/>
      <c r="B107" s="199" t="s">
        <v>55</v>
      </c>
      <c r="C107" s="5"/>
      <c r="D107" s="786"/>
      <c r="E107" s="787"/>
      <c r="F107" s="788" t="s">
        <v>26</v>
      </c>
      <c r="G107" s="789"/>
      <c r="H107" s="790"/>
      <c r="I107" s="791"/>
      <c r="J107" s="792"/>
      <c r="K107" s="792"/>
      <c r="L107" s="793"/>
      <c r="M107" s="794"/>
      <c r="N107" s="794"/>
      <c r="O107" s="793"/>
      <c r="P107" s="795"/>
      <c r="Q107" s="796"/>
      <c r="R107" s="94"/>
    </row>
    <row r="108" spans="1:18" ht="27" customHeight="1">
      <c r="A108" s="82"/>
      <c r="B108" s="93"/>
      <c r="C108" s="6"/>
      <c r="D108" s="7" t="s">
        <v>7</v>
      </c>
      <c r="E108" s="8" t="s">
        <v>8</v>
      </c>
      <c r="F108" s="9">
        <v>2558</v>
      </c>
      <c r="G108" s="9">
        <v>2559</v>
      </c>
      <c r="H108" s="9">
        <v>2560</v>
      </c>
      <c r="I108" s="9">
        <v>2558</v>
      </c>
      <c r="J108" s="9">
        <v>2559</v>
      </c>
      <c r="K108" s="83">
        <v>2560</v>
      </c>
      <c r="L108" s="112">
        <v>2558</v>
      </c>
      <c r="M108" s="112">
        <v>2559</v>
      </c>
      <c r="N108" s="112">
        <v>2560</v>
      </c>
      <c r="O108" s="112">
        <v>2558</v>
      </c>
      <c r="P108" s="112">
        <v>2559</v>
      </c>
      <c r="Q108" s="112">
        <v>2560</v>
      </c>
      <c r="R108" s="11"/>
    </row>
    <row r="109" spans="1:18" ht="25.5" customHeight="1">
      <c r="A109" s="88"/>
      <c r="B109" s="207" t="s">
        <v>100</v>
      </c>
      <c r="C109" s="43"/>
      <c r="D109" s="43"/>
      <c r="E109" s="13"/>
      <c r="F109" s="16"/>
      <c r="G109" s="16"/>
      <c r="H109" s="16"/>
      <c r="I109" s="9"/>
      <c r="J109" s="9"/>
      <c r="K109" s="9"/>
      <c r="L109" s="113"/>
      <c r="M109" s="135"/>
      <c r="N109" s="135"/>
      <c r="O109" s="136"/>
      <c r="P109" s="136"/>
      <c r="Q109" s="136"/>
      <c r="R109" s="179"/>
    </row>
    <row r="110" spans="1:18" ht="15.75" customHeight="1">
      <c r="A110" s="223"/>
      <c r="B110" s="54" t="s">
        <v>16</v>
      </c>
      <c r="C110" s="43"/>
      <c r="D110" s="43"/>
      <c r="E110" s="13"/>
      <c r="F110" s="16"/>
      <c r="G110" s="16"/>
      <c r="H110" s="16"/>
      <c r="I110" s="9"/>
      <c r="J110" s="9"/>
      <c r="K110" s="9"/>
      <c r="L110" s="113"/>
      <c r="M110" s="135"/>
      <c r="N110" s="135"/>
      <c r="O110" s="136"/>
      <c r="P110" s="136"/>
      <c r="Q110" s="136"/>
      <c r="R110" s="185"/>
    </row>
    <row r="111" spans="1:18" ht="21" customHeight="1">
      <c r="A111" s="88">
        <v>34</v>
      </c>
      <c r="B111" s="224" t="s">
        <v>99</v>
      </c>
      <c r="C111" s="43">
        <v>1</v>
      </c>
      <c r="D111" s="9">
        <v>1</v>
      </c>
      <c r="E111" s="377">
        <v>318000</v>
      </c>
      <c r="F111" s="10">
        <v>1</v>
      </c>
      <c r="G111" s="10">
        <v>1</v>
      </c>
      <c r="H111" s="10">
        <v>1</v>
      </c>
      <c r="I111" s="55" t="s">
        <v>9</v>
      </c>
      <c r="J111" s="55" t="s">
        <v>9</v>
      </c>
      <c r="K111" s="9" t="s">
        <v>9</v>
      </c>
      <c r="L111" s="262">
        <f>(20780-19970)*12</f>
        <v>9720</v>
      </c>
      <c r="M111" s="263">
        <v>5640</v>
      </c>
      <c r="N111" s="262">
        <v>11280</v>
      </c>
      <c r="O111" s="262">
        <f>E111+L111</f>
        <v>327720</v>
      </c>
      <c r="P111" s="272">
        <f>E111+M111</f>
        <v>323640</v>
      </c>
      <c r="Q111" s="262">
        <f>P111+N111</f>
        <v>334920</v>
      </c>
      <c r="R111" s="185"/>
    </row>
    <row r="112" spans="1:18" ht="18" customHeight="1">
      <c r="A112" s="223"/>
      <c r="B112" s="225" t="s">
        <v>72</v>
      </c>
      <c r="C112" s="43"/>
      <c r="D112" s="43"/>
      <c r="E112" s="388"/>
      <c r="F112" s="8"/>
      <c r="G112" s="8"/>
      <c r="H112" s="8"/>
      <c r="I112" s="9"/>
      <c r="J112" s="9"/>
      <c r="K112" s="9"/>
      <c r="L112" s="113"/>
      <c r="M112" s="135"/>
      <c r="N112" s="135"/>
      <c r="O112" s="136"/>
      <c r="P112" s="136"/>
      <c r="Q112" s="136"/>
      <c r="R112" s="185"/>
    </row>
    <row r="113" spans="1:18" ht="18" customHeight="1">
      <c r="A113" s="89"/>
      <c r="B113" s="225" t="s">
        <v>85</v>
      </c>
      <c r="C113" s="43"/>
      <c r="D113" s="43"/>
      <c r="E113" s="388"/>
      <c r="F113" s="8"/>
      <c r="G113" s="8"/>
      <c r="H113" s="8"/>
      <c r="I113" s="9"/>
      <c r="J113" s="9"/>
      <c r="K113" s="9"/>
      <c r="L113" s="113"/>
      <c r="M113" s="135"/>
      <c r="N113" s="135"/>
      <c r="O113" s="136"/>
      <c r="P113" s="136"/>
      <c r="Q113" s="136"/>
      <c r="R113" s="185"/>
    </row>
    <row r="114" spans="1:18" ht="18" customHeight="1">
      <c r="A114" s="83">
        <v>35</v>
      </c>
      <c r="B114" s="56" t="s">
        <v>50</v>
      </c>
      <c r="C114" s="9">
        <v>1</v>
      </c>
      <c r="D114" s="9">
        <v>1</v>
      </c>
      <c r="E114" s="392">
        <v>218760</v>
      </c>
      <c r="F114" s="9">
        <v>1</v>
      </c>
      <c r="G114" s="9">
        <v>1</v>
      </c>
      <c r="H114" s="9">
        <v>1</v>
      </c>
      <c r="I114" s="55" t="s">
        <v>9</v>
      </c>
      <c r="J114" s="43" t="s">
        <v>11</v>
      </c>
      <c r="K114" s="43" t="s">
        <v>11</v>
      </c>
      <c r="L114" s="259">
        <f>(19100-18480)*12</f>
        <v>7440</v>
      </c>
      <c r="M114" s="260">
        <v>2160</v>
      </c>
      <c r="N114" s="261">
        <v>8520</v>
      </c>
      <c r="O114" s="262">
        <f>E114+L114</f>
        <v>226200</v>
      </c>
      <c r="P114" s="272">
        <f>E114+M114</f>
        <v>220920</v>
      </c>
      <c r="Q114" s="262">
        <f>P114+N114</f>
        <v>229440</v>
      </c>
      <c r="R114" s="179"/>
    </row>
    <row r="115" spans="1:18" ht="18" customHeight="1">
      <c r="A115" s="83"/>
      <c r="B115" s="322" t="s">
        <v>92</v>
      </c>
      <c r="C115" s="9"/>
      <c r="D115" s="9"/>
      <c r="E115" s="392"/>
      <c r="F115" s="9"/>
      <c r="G115" s="9"/>
      <c r="H115" s="9"/>
      <c r="I115" s="55"/>
      <c r="J115" s="43"/>
      <c r="K115" s="43"/>
      <c r="L115" s="259"/>
      <c r="M115" s="260"/>
      <c r="N115" s="261"/>
      <c r="O115" s="262"/>
      <c r="P115" s="260"/>
      <c r="Q115" s="262"/>
      <c r="R115" s="179"/>
    </row>
    <row r="116" spans="1:18" ht="18" customHeight="1">
      <c r="A116" s="85">
        <v>36</v>
      </c>
      <c r="B116" s="97" t="s">
        <v>43</v>
      </c>
      <c r="C116" s="22">
        <v>2</v>
      </c>
      <c r="D116" s="22">
        <v>2</v>
      </c>
      <c r="E116" s="378">
        <f>16570*12*2</f>
        <v>397680</v>
      </c>
      <c r="F116" s="10">
        <v>2</v>
      </c>
      <c r="G116" s="10">
        <v>2</v>
      </c>
      <c r="H116" s="10">
        <v>2</v>
      </c>
      <c r="I116" s="102" t="s">
        <v>9</v>
      </c>
      <c r="J116" s="102" t="s">
        <v>9</v>
      </c>
      <c r="K116" s="102" t="s">
        <v>9</v>
      </c>
      <c r="L116" s="138" t="s">
        <v>9</v>
      </c>
      <c r="M116" s="138" t="s">
        <v>9</v>
      </c>
      <c r="N116" s="138" t="s">
        <v>9</v>
      </c>
      <c r="O116" s="138" t="s">
        <v>9</v>
      </c>
      <c r="P116" s="138" t="s">
        <v>9</v>
      </c>
      <c r="Q116" s="138" t="s">
        <v>9</v>
      </c>
      <c r="R116" s="179"/>
    </row>
    <row r="117" spans="1:18" ht="15.75" customHeight="1">
      <c r="A117" s="85"/>
      <c r="B117" s="349" t="s">
        <v>15</v>
      </c>
      <c r="C117" s="22"/>
      <c r="D117" s="24"/>
      <c r="E117" s="378"/>
      <c r="F117" s="78"/>
      <c r="G117" s="78"/>
      <c r="H117" s="78"/>
      <c r="I117" s="53"/>
      <c r="J117" s="53"/>
      <c r="K117" s="53"/>
      <c r="L117" s="137"/>
      <c r="M117" s="137"/>
      <c r="N117" s="137"/>
      <c r="O117" s="137"/>
      <c r="P117" s="137"/>
      <c r="Q117" s="137"/>
      <c r="R117" s="14"/>
    </row>
    <row r="118" spans="1:18" s="32" customFormat="1" ht="18" customHeight="1">
      <c r="A118" s="85">
        <v>37</v>
      </c>
      <c r="B118" s="98" t="s">
        <v>97</v>
      </c>
      <c r="C118" s="22">
        <v>1</v>
      </c>
      <c r="D118" s="22">
        <v>1</v>
      </c>
      <c r="E118" s="381">
        <f>11150*12</f>
        <v>133800</v>
      </c>
      <c r="F118" s="10">
        <v>1</v>
      </c>
      <c r="G118" s="10">
        <v>1</v>
      </c>
      <c r="H118" s="10">
        <v>1</v>
      </c>
      <c r="I118" s="102" t="s">
        <v>9</v>
      </c>
      <c r="J118" s="102" t="s">
        <v>9</v>
      </c>
      <c r="K118" s="102" t="s">
        <v>9</v>
      </c>
      <c r="L118" s="138" t="s">
        <v>9</v>
      </c>
      <c r="M118" s="138" t="s">
        <v>9</v>
      </c>
      <c r="N118" s="138" t="s">
        <v>9</v>
      </c>
      <c r="O118" s="138" t="s">
        <v>9</v>
      </c>
      <c r="P118" s="399">
        <v>22620</v>
      </c>
      <c r="Q118" s="399">
        <v>22620</v>
      </c>
      <c r="R118" s="398" t="s">
        <v>98</v>
      </c>
    </row>
    <row r="119" spans="1:18" s="32" customFormat="1" ht="19.5" customHeight="1">
      <c r="A119" s="85"/>
      <c r="B119" s="101" t="s">
        <v>39</v>
      </c>
      <c r="C119" s="22"/>
      <c r="D119" s="38"/>
      <c r="E119" s="382"/>
      <c r="F119" s="10"/>
      <c r="G119" s="10"/>
      <c r="H119" s="10"/>
      <c r="I119" s="102"/>
      <c r="J119" s="102"/>
      <c r="K119" s="102"/>
      <c r="L119" s="138"/>
      <c r="M119" s="138"/>
      <c r="N119" s="138"/>
      <c r="O119" s="138"/>
      <c r="P119" s="138"/>
      <c r="Q119" s="138"/>
      <c r="R119" s="323"/>
    </row>
    <row r="120" spans="1:18" s="32" customFormat="1" ht="19.5" customHeight="1">
      <c r="A120" s="85">
        <v>38</v>
      </c>
      <c r="B120" s="98" t="s">
        <v>22</v>
      </c>
      <c r="C120" s="48">
        <v>2</v>
      </c>
      <c r="D120" s="48">
        <v>2</v>
      </c>
      <c r="E120" s="393">
        <f>(9000*12*2)</f>
        <v>216000</v>
      </c>
      <c r="F120" s="10">
        <v>2</v>
      </c>
      <c r="G120" s="10">
        <v>2</v>
      </c>
      <c r="H120" s="10">
        <v>2</v>
      </c>
      <c r="I120" s="102" t="s">
        <v>9</v>
      </c>
      <c r="J120" s="102" t="s">
        <v>9</v>
      </c>
      <c r="K120" s="102" t="s">
        <v>9</v>
      </c>
      <c r="L120" s="138" t="s">
        <v>9</v>
      </c>
      <c r="M120" s="138" t="s">
        <v>9</v>
      </c>
      <c r="N120" s="138" t="s">
        <v>9</v>
      </c>
      <c r="O120" s="138" t="s">
        <v>9</v>
      </c>
      <c r="P120" s="138" t="s">
        <v>9</v>
      </c>
      <c r="Q120" s="138" t="s">
        <v>9</v>
      </c>
      <c r="R120" s="14"/>
    </row>
    <row r="121" spans="1:18" s="32" customFormat="1" ht="19.5" customHeight="1">
      <c r="A121" s="85">
        <v>39</v>
      </c>
      <c r="B121" s="103" t="s">
        <v>35</v>
      </c>
      <c r="C121" s="22">
        <v>1</v>
      </c>
      <c r="D121" s="38" t="s">
        <v>9</v>
      </c>
      <c r="E121" s="383" t="s">
        <v>94</v>
      </c>
      <c r="F121" s="10">
        <v>1</v>
      </c>
      <c r="G121" s="10">
        <v>1</v>
      </c>
      <c r="H121" s="10">
        <v>1</v>
      </c>
      <c r="I121" s="293" t="s">
        <v>41</v>
      </c>
      <c r="J121" s="102" t="s">
        <v>9</v>
      </c>
      <c r="K121" s="102" t="s">
        <v>9</v>
      </c>
      <c r="L121" s="138" t="s">
        <v>9</v>
      </c>
      <c r="M121" s="138" t="s">
        <v>9</v>
      </c>
      <c r="N121" s="138" t="s">
        <v>9</v>
      </c>
      <c r="O121" s="406">
        <v>108000</v>
      </c>
      <c r="P121" s="406">
        <v>108000</v>
      </c>
      <c r="Q121" s="406">
        <v>108000</v>
      </c>
      <c r="R121" s="323" t="s">
        <v>96</v>
      </c>
    </row>
    <row r="122" spans="1:18" s="32" customFormat="1" ht="19.5" customHeight="1">
      <c r="A122" s="95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</row>
    <row r="123" spans="1:18" s="32" customFormat="1" ht="19.5" customHeight="1">
      <c r="A123" s="95"/>
      <c r="B123" s="316"/>
      <c r="C123" s="324"/>
      <c r="D123" s="324"/>
      <c r="E123" s="325"/>
      <c r="F123" s="10"/>
      <c r="G123" s="10"/>
      <c r="H123" s="10"/>
      <c r="I123" s="326"/>
      <c r="J123" s="326"/>
      <c r="K123" s="326"/>
      <c r="L123" s="327"/>
      <c r="M123" s="327"/>
      <c r="N123" s="327"/>
      <c r="O123" s="327"/>
      <c r="P123" s="327"/>
      <c r="Q123" s="327"/>
      <c r="R123" s="11"/>
    </row>
    <row r="124" spans="1:18" s="32" customFormat="1" ht="19.5" customHeight="1">
      <c r="A124" s="95"/>
      <c r="B124" s="99"/>
      <c r="C124" s="48"/>
      <c r="D124" s="48"/>
      <c r="E124" s="61"/>
      <c r="F124" s="10"/>
      <c r="G124" s="10"/>
      <c r="H124" s="10"/>
      <c r="I124" s="57"/>
      <c r="J124" s="57"/>
      <c r="K124" s="57"/>
      <c r="L124" s="138"/>
      <c r="M124" s="138"/>
      <c r="N124" s="138"/>
      <c r="O124" s="138"/>
      <c r="P124" s="138"/>
      <c r="Q124" s="138"/>
      <c r="R124" s="14"/>
    </row>
    <row r="125" spans="1:18" s="32" customFormat="1" ht="19.5" customHeight="1">
      <c r="A125" s="95"/>
      <c r="B125" s="99"/>
      <c r="C125" s="48"/>
      <c r="D125" s="48"/>
      <c r="E125" s="61"/>
      <c r="F125" s="10"/>
      <c r="G125" s="10"/>
      <c r="H125" s="10"/>
      <c r="I125" s="57"/>
      <c r="J125" s="57"/>
      <c r="K125" s="57"/>
      <c r="L125" s="138"/>
      <c r="M125" s="138"/>
      <c r="N125" s="138"/>
      <c r="O125" s="138"/>
      <c r="P125" s="138"/>
      <c r="Q125" s="138"/>
      <c r="R125" s="14"/>
    </row>
    <row r="126" spans="1:18" s="32" customFormat="1" ht="19.5" customHeight="1">
      <c r="A126" s="85"/>
      <c r="B126" s="98"/>
      <c r="C126" s="22"/>
      <c r="D126" s="22"/>
      <c r="E126" s="23"/>
      <c r="F126" s="9"/>
      <c r="G126" s="9"/>
      <c r="H126" s="9"/>
      <c r="I126" s="53"/>
      <c r="J126" s="53"/>
      <c r="K126" s="53"/>
      <c r="L126" s="138"/>
      <c r="M126" s="138"/>
      <c r="N126" s="138"/>
      <c r="O126" s="138"/>
      <c r="P126" s="138"/>
      <c r="Q126" s="138"/>
      <c r="R126" s="14"/>
    </row>
    <row r="127" spans="1:18" s="32" customFormat="1" ht="19.5" customHeight="1">
      <c r="A127" s="252"/>
      <c r="B127" s="253"/>
      <c r="C127" s="246"/>
      <c r="D127" s="246"/>
      <c r="E127" s="254"/>
      <c r="F127" s="196"/>
      <c r="G127" s="196"/>
      <c r="H127" s="196"/>
      <c r="I127" s="255"/>
      <c r="J127" s="255"/>
      <c r="K127" s="255"/>
      <c r="L127" s="256"/>
      <c r="M127" s="256"/>
      <c r="N127" s="256"/>
      <c r="O127" s="256"/>
      <c r="P127" s="256"/>
      <c r="Q127" s="256"/>
      <c r="R127" s="257">
        <v>23</v>
      </c>
    </row>
    <row r="128" spans="1:18" s="32" customFormat="1" ht="19.5" customHeight="1">
      <c r="A128" s="91" t="s">
        <v>2</v>
      </c>
      <c r="B128" s="93" t="s">
        <v>54</v>
      </c>
      <c r="C128" s="91" t="s">
        <v>3</v>
      </c>
      <c r="D128" s="778" t="s">
        <v>20</v>
      </c>
      <c r="E128" s="797"/>
      <c r="F128" s="780" t="s">
        <v>24</v>
      </c>
      <c r="G128" s="798"/>
      <c r="H128" s="799"/>
      <c r="I128" s="782" t="s">
        <v>17</v>
      </c>
      <c r="J128" s="777"/>
      <c r="K128" s="778"/>
      <c r="L128" s="800" t="s">
        <v>4</v>
      </c>
      <c r="M128" s="801"/>
      <c r="N128" s="802"/>
      <c r="O128" s="803" t="s">
        <v>5</v>
      </c>
      <c r="P128" s="804"/>
      <c r="Q128" s="805"/>
      <c r="R128" s="3" t="s">
        <v>40</v>
      </c>
    </row>
    <row r="129" spans="1:18" s="32" customFormat="1" ht="19.5" customHeight="1">
      <c r="A129" s="81"/>
      <c r="B129" s="93" t="s">
        <v>53</v>
      </c>
      <c r="C129" s="91" t="s">
        <v>6</v>
      </c>
      <c r="D129" s="777" t="s">
        <v>19</v>
      </c>
      <c r="E129" s="778"/>
      <c r="F129" s="779" t="s">
        <v>25</v>
      </c>
      <c r="G129" s="780"/>
      <c r="H129" s="781"/>
      <c r="I129" s="782" t="s">
        <v>18</v>
      </c>
      <c r="J129" s="777"/>
      <c r="K129" s="778"/>
      <c r="L129" s="783"/>
      <c r="M129" s="784"/>
      <c r="N129" s="785"/>
      <c r="O129" s="783"/>
      <c r="P129" s="784"/>
      <c r="Q129" s="785"/>
      <c r="R129" s="94"/>
    </row>
    <row r="130" spans="1:18" s="32" customFormat="1" ht="19.5" customHeight="1">
      <c r="A130" s="81"/>
      <c r="B130" s="199" t="s">
        <v>55</v>
      </c>
      <c r="C130" s="5"/>
      <c r="D130" s="786"/>
      <c r="E130" s="787"/>
      <c r="F130" s="788" t="s">
        <v>26</v>
      </c>
      <c r="G130" s="789"/>
      <c r="H130" s="790"/>
      <c r="I130" s="791"/>
      <c r="J130" s="792"/>
      <c r="K130" s="792"/>
      <c r="L130" s="793"/>
      <c r="M130" s="794"/>
      <c r="N130" s="794"/>
      <c r="O130" s="793"/>
      <c r="P130" s="795"/>
      <c r="Q130" s="796"/>
      <c r="R130" s="94"/>
    </row>
    <row r="131" spans="1:18" s="32" customFormat="1" ht="28.5" customHeight="1">
      <c r="A131" s="82"/>
      <c r="B131" s="93"/>
      <c r="C131" s="6"/>
      <c r="D131" s="7" t="s">
        <v>7</v>
      </c>
      <c r="E131" s="8" t="s">
        <v>8</v>
      </c>
      <c r="F131" s="9">
        <v>2558</v>
      </c>
      <c r="G131" s="9">
        <v>2559</v>
      </c>
      <c r="H131" s="9">
        <v>2560</v>
      </c>
      <c r="I131" s="9">
        <v>2558</v>
      </c>
      <c r="J131" s="9">
        <v>2559</v>
      </c>
      <c r="K131" s="83">
        <v>2560</v>
      </c>
      <c r="L131" s="112">
        <v>2558</v>
      </c>
      <c r="M131" s="112">
        <v>2559</v>
      </c>
      <c r="N131" s="112">
        <v>2560</v>
      </c>
      <c r="O131" s="112">
        <v>2558</v>
      </c>
      <c r="P131" s="112">
        <v>2559</v>
      </c>
      <c r="Q131" s="112">
        <v>2560</v>
      </c>
      <c r="R131" s="11"/>
    </row>
    <row r="132" spans="1:18" s="32" customFormat="1" ht="18.75" customHeight="1">
      <c r="A132" s="90"/>
      <c r="B132" s="15" t="s">
        <v>51</v>
      </c>
      <c r="C132" s="9"/>
      <c r="D132" s="62"/>
      <c r="E132" s="38"/>
      <c r="F132" s="38"/>
      <c r="G132" s="38"/>
      <c r="H132" s="38"/>
      <c r="I132" s="77"/>
      <c r="J132" s="43"/>
      <c r="K132" s="43"/>
      <c r="L132" s="139"/>
      <c r="M132" s="127"/>
      <c r="N132" s="127"/>
      <c r="O132" s="139"/>
      <c r="P132" s="139"/>
      <c r="Q132" s="139"/>
      <c r="R132" s="14"/>
    </row>
    <row r="133" spans="1:18" ht="18" customHeight="1">
      <c r="A133" s="90">
        <v>40</v>
      </c>
      <c r="B133" s="212" t="s">
        <v>70</v>
      </c>
      <c r="C133" s="9">
        <v>1</v>
      </c>
      <c r="D133" s="43">
        <v>1</v>
      </c>
      <c r="E133" s="377">
        <f>303960+42000</f>
        <v>345960</v>
      </c>
      <c r="F133" s="10">
        <v>1</v>
      </c>
      <c r="G133" s="10">
        <v>1</v>
      </c>
      <c r="H133" s="10">
        <v>1</v>
      </c>
      <c r="I133" s="55" t="s">
        <v>9</v>
      </c>
      <c r="J133" s="55" t="s">
        <v>9</v>
      </c>
      <c r="K133" s="55" t="s">
        <v>9</v>
      </c>
      <c r="L133" s="264">
        <f>(22920-22040)*12</f>
        <v>10560</v>
      </c>
      <c r="M133" s="263">
        <v>3000</v>
      </c>
      <c r="N133" s="264">
        <v>12120</v>
      </c>
      <c r="O133" s="262">
        <f>E133+L133</f>
        <v>356520</v>
      </c>
      <c r="P133" s="272">
        <f>E133+M133</f>
        <v>348960</v>
      </c>
      <c r="Q133" s="262">
        <f>P133+N133</f>
        <v>361080</v>
      </c>
      <c r="R133" s="14"/>
    </row>
    <row r="134" spans="1:18" ht="18" customHeight="1">
      <c r="A134" s="91"/>
      <c r="B134" s="221" t="s">
        <v>71</v>
      </c>
      <c r="C134" s="9"/>
      <c r="D134" s="62"/>
      <c r="E134" s="392"/>
      <c r="F134" s="220"/>
      <c r="G134" s="220"/>
      <c r="H134" s="220"/>
      <c r="I134" s="77"/>
      <c r="J134" s="43"/>
      <c r="K134" s="43"/>
      <c r="L134" s="139"/>
      <c r="M134" s="127"/>
      <c r="N134" s="127"/>
      <c r="O134" s="139"/>
      <c r="P134" s="139"/>
      <c r="Q134" s="139"/>
      <c r="R134" s="14"/>
    </row>
    <row r="135" spans="1:18" ht="18" customHeight="1">
      <c r="A135" s="91"/>
      <c r="B135" s="230" t="s">
        <v>61</v>
      </c>
      <c r="C135" s="9"/>
      <c r="D135" s="62"/>
      <c r="E135" s="392"/>
      <c r="F135" s="220"/>
      <c r="G135" s="220"/>
      <c r="H135" s="220"/>
      <c r="I135" s="77"/>
      <c r="J135" s="43"/>
      <c r="K135" s="43"/>
      <c r="L135" s="139"/>
      <c r="M135" s="127"/>
      <c r="N135" s="127"/>
      <c r="O135" s="139"/>
      <c r="P135" s="139"/>
      <c r="Q135" s="139"/>
      <c r="R135" s="14"/>
    </row>
    <row r="136" spans="1:18" ht="18" customHeight="1">
      <c r="A136" s="90">
        <v>41</v>
      </c>
      <c r="B136" s="216" t="s">
        <v>52</v>
      </c>
      <c r="C136" s="203">
        <v>1</v>
      </c>
      <c r="D136" s="9">
        <v>1</v>
      </c>
      <c r="E136" s="385">
        <v>282600</v>
      </c>
      <c r="F136" s="10">
        <v>1</v>
      </c>
      <c r="G136" s="10">
        <v>1</v>
      </c>
      <c r="H136" s="10">
        <v>1</v>
      </c>
      <c r="I136" s="9" t="s">
        <v>9</v>
      </c>
      <c r="J136" s="9" t="s">
        <v>9</v>
      </c>
      <c r="K136" s="55" t="s">
        <v>9</v>
      </c>
      <c r="L136" s="266">
        <v>10080</v>
      </c>
      <c r="M136" s="267">
        <v>2760</v>
      </c>
      <c r="N136" s="268">
        <v>11520</v>
      </c>
      <c r="O136" s="269">
        <v>269520</v>
      </c>
      <c r="P136" s="272">
        <f>E136+M136</f>
        <v>285360</v>
      </c>
      <c r="Q136" s="271">
        <f>P136+N136</f>
        <v>296880</v>
      </c>
      <c r="R136" s="14"/>
    </row>
    <row r="137" spans="1:18" ht="18" customHeight="1">
      <c r="A137" s="86"/>
      <c r="B137" s="164" t="s">
        <v>74</v>
      </c>
      <c r="C137" s="203"/>
      <c r="D137" s="9"/>
      <c r="E137" s="16"/>
      <c r="F137" s="10"/>
      <c r="G137" s="10"/>
      <c r="H137" s="10"/>
      <c r="I137" s="9"/>
      <c r="J137" s="77"/>
      <c r="K137" s="55"/>
      <c r="L137" s="138"/>
      <c r="M137" s="148"/>
      <c r="N137" s="128"/>
      <c r="O137" s="191"/>
      <c r="P137" s="127"/>
      <c r="Q137" s="113"/>
      <c r="R137" s="14"/>
    </row>
    <row r="138" spans="1:18" ht="18" customHeight="1">
      <c r="A138" s="765" t="s">
        <v>36</v>
      </c>
      <c r="B138" s="766"/>
      <c r="C138" s="9">
        <f>SUM(C7:C136)</f>
        <v>50</v>
      </c>
      <c r="D138" s="9">
        <f>D7+D10+D15+D18+D34+D36+D38+D40+D42+D45+D47+D48+D49+D50+D51+D62+D65+D70+D72+D74+D88+D92+D94+D95+D97+D98+D100+D111+D114+D116+D118+D120+D133+D136</f>
        <v>42</v>
      </c>
      <c r="E138" s="314">
        <f>SUM(E7:E136)</f>
        <v>10518980</v>
      </c>
      <c r="F138" s="397">
        <f>F7+F10+F15+F18+F32+F34+F36+F38+F40+F42+F45+F47+F48+F49+F50+F51+F59+F62+F65+F70+F72+F74+F84+F85+F88+F92+F94+F95+F97+F98+F100+F111+F114+F116+F118+F120+F121+F133+F136</f>
        <v>47</v>
      </c>
      <c r="G138" s="163">
        <f>G7+G10+G15+G18+G21+G24+G32+G34+G36+G38+G40+G42+G45+G47+G48+G49+G50+G51+G59+G62+G65+G70+G72+G74+G84+G85+G88+G92+G94+G95+G97+G98+G100+G111+G114+G116+G118+G119+G120+G121+G133+G136</f>
        <v>50</v>
      </c>
      <c r="H138" s="163">
        <f>H7+H10+H15+H18+H21+H24+H32+H34+H36+H38+H40+H42+H45+H47+H48+H49+H50+H51+H59+H62+H65+H70+H72+H74+H84+H85+H88+H92+H94+H95+H97+H98+H100+H111+H114+H116+H118+H119+H120+H121+H133+H136</f>
        <v>50</v>
      </c>
      <c r="I138" s="9"/>
      <c r="J138" s="9"/>
      <c r="K138" s="9"/>
      <c r="L138" s="140"/>
      <c r="M138" s="140"/>
      <c r="N138" s="140"/>
      <c r="O138" s="176">
        <f>O7+O10+O15+O32+O34+O36+O38+O40+O42+O42+O47+O48+O49+O50+O51+O59++O62+O68+O70+O72+O74+O84+O85+O88+O91+O92+O94+O95+O97+O98+O100+O101+O111+O114+O133+O136</f>
        <v>8505960</v>
      </c>
      <c r="P138" s="176">
        <f>P7+P10+P15+P18+P34+P36+P38+P40+P42+P47+P48+P49+P50+P51+P62+P65+P70+P72+P74+P88+P92+P94+P95+P97+P98+P111+P114+P118+P133+P136+108000</f>
        <v>8708460</v>
      </c>
      <c r="Q138" s="176">
        <f>Q7+Q10+Q15+Q18+Q34+Q36+Q38+Q40+Q42+Q47+Q48+Q49+Q50+Q51+Q62+Q66+Q70+Q72+Q74+Q88+Q92+Q94+Q95+Q97+Q98+Q111+Q114+Q118+Q133+Q136+108000</f>
        <v>8695020</v>
      </c>
      <c r="R138" s="14"/>
    </row>
    <row r="139" spans="1:18" ht="18.75" customHeight="1">
      <c r="A139" s="767" t="s">
        <v>37</v>
      </c>
      <c r="B139" s="768"/>
      <c r="C139" s="9"/>
      <c r="D139" s="39"/>
      <c r="E139" s="16"/>
      <c r="F139" s="16"/>
      <c r="G139" s="16"/>
      <c r="H139" s="16"/>
      <c r="I139" s="63"/>
      <c r="J139" s="63"/>
      <c r="K139" s="63"/>
      <c r="L139" s="141"/>
      <c r="M139" s="141"/>
      <c r="N139" s="141"/>
      <c r="O139" s="373">
        <f>O138*20/100</f>
        <v>1701192</v>
      </c>
      <c r="P139" s="373">
        <f>P138*20/100</f>
        <v>1741692</v>
      </c>
      <c r="Q139" s="373">
        <f>Q138*20/100</f>
        <v>1739004</v>
      </c>
      <c r="R139" s="14"/>
    </row>
    <row r="140" spans="1:18" ht="18.75" customHeight="1">
      <c r="A140" s="769" t="s">
        <v>38</v>
      </c>
      <c r="B140" s="770"/>
      <c r="C140" s="49"/>
      <c r="D140" s="51"/>
      <c r="E140" s="52"/>
      <c r="F140" s="52"/>
      <c r="G140" s="52"/>
      <c r="H140" s="52"/>
      <c r="I140" s="104"/>
      <c r="J140" s="104"/>
      <c r="K140" s="104"/>
      <c r="L140" s="142"/>
      <c r="M140" s="142"/>
      <c r="N140" s="142"/>
      <c r="O140" s="177">
        <f>O138+O139</f>
        <v>10207152</v>
      </c>
      <c r="P140" s="143">
        <f>P138+P139</f>
        <v>10450152</v>
      </c>
      <c r="Q140" s="374">
        <f>Q138+Q139</f>
        <v>10434024</v>
      </c>
      <c r="R140" s="14"/>
    </row>
    <row r="141" spans="1:18" ht="18.75" customHeight="1">
      <c r="A141" s="771" t="s">
        <v>44</v>
      </c>
      <c r="B141" s="772"/>
      <c r="C141" s="9"/>
      <c r="D141" s="39"/>
      <c r="E141" s="158"/>
      <c r="F141" s="16"/>
      <c r="G141" s="16"/>
      <c r="H141" s="16"/>
      <c r="I141" s="33"/>
      <c r="J141" s="33"/>
      <c r="K141" s="33"/>
      <c r="L141" s="159"/>
      <c r="M141" s="159"/>
      <c r="N141" s="159"/>
      <c r="O141" s="149">
        <f>O140*100/26538550</f>
        <v>38.46160396856648</v>
      </c>
      <c r="P141" s="149">
        <v>39.02</v>
      </c>
      <c r="Q141" s="149">
        <v>27.22</v>
      </c>
      <c r="R141" s="14"/>
    </row>
    <row r="142" spans="1:18" ht="18.75" customHeight="1">
      <c r="A142" s="193"/>
      <c r="B142" s="208"/>
      <c r="C142" s="80"/>
      <c r="D142" s="109"/>
      <c r="E142" s="71"/>
      <c r="F142" s="107"/>
      <c r="G142" s="107"/>
      <c r="H142" s="107"/>
      <c r="I142" s="154"/>
      <c r="J142" s="154"/>
      <c r="K142" s="154"/>
      <c r="L142" s="155"/>
      <c r="M142" s="155"/>
      <c r="N142" s="155"/>
      <c r="O142" s="156"/>
      <c r="P142" s="156"/>
      <c r="Q142" s="156"/>
      <c r="R142" s="32"/>
    </row>
    <row r="143" spans="1:18" ht="18.75" customHeight="1">
      <c r="A143" s="193"/>
      <c r="B143" s="208"/>
      <c r="C143" s="80"/>
      <c r="D143" s="109"/>
      <c r="E143" s="71"/>
      <c r="F143" s="107"/>
      <c r="G143" s="107"/>
      <c r="H143" s="107"/>
      <c r="I143" s="154"/>
      <c r="J143" s="154"/>
      <c r="K143" s="154"/>
      <c r="L143" s="155"/>
      <c r="M143" s="155"/>
      <c r="N143" s="155"/>
      <c r="O143" s="156"/>
      <c r="P143" s="156"/>
      <c r="Q143" s="156"/>
      <c r="R143" s="32"/>
    </row>
    <row r="144" spans="1:18" ht="18.75" customHeight="1">
      <c r="A144" s="193"/>
      <c r="B144" s="208"/>
      <c r="C144" s="80"/>
      <c r="D144" s="109"/>
      <c r="E144" s="71"/>
      <c r="F144" s="107"/>
      <c r="G144" s="107"/>
      <c r="H144" s="107"/>
      <c r="I144" s="154"/>
      <c r="J144" s="154"/>
      <c r="K144" s="154"/>
      <c r="L144" s="155"/>
      <c r="M144" s="155"/>
      <c r="N144" s="155"/>
      <c r="O144" s="156"/>
      <c r="P144" s="156"/>
      <c r="Q144" s="156"/>
      <c r="R144" s="32"/>
    </row>
    <row r="145" spans="1:18" ht="18.75" customHeight="1">
      <c r="A145" s="193"/>
      <c r="B145" s="208"/>
      <c r="C145" s="80"/>
      <c r="D145" s="109"/>
      <c r="E145" s="71"/>
      <c r="F145" s="107"/>
      <c r="G145" s="107"/>
      <c r="H145" s="107"/>
      <c r="I145" s="154"/>
      <c r="J145" s="154"/>
      <c r="K145" s="154"/>
      <c r="L145" s="155"/>
      <c r="M145" s="155"/>
      <c r="N145" s="155"/>
      <c r="O145" s="156"/>
      <c r="P145" s="156"/>
      <c r="Q145" s="156"/>
      <c r="R145" s="32"/>
    </row>
    <row r="146" spans="1:18" ht="18.75" customHeight="1">
      <c r="A146" s="193"/>
      <c r="B146" s="208"/>
      <c r="C146" s="80"/>
      <c r="D146" s="109"/>
      <c r="E146" s="71"/>
      <c r="F146" s="107"/>
      <c r="G146" s="107"/>
      <c r="H146" s="107"/>
      <c r="I146" s="154"/>
      <c r="J146" s="154"/>
      <c r="K146" s="154"/>
      <c r="L146" s="155"/>
      <c r="M146" s="155"/>
      <c r="N146" s="155"/>
      <c r="O146" s="156"/>
      <c r="P146" s="156"/>
      <c r="Q146" s="156"/>
      <c r="R146" s="32"/>
    </row>
    <row r="147" spans="1:18" ht="18.75" customHeight="1">
      <c r="A147" s="193"/>
      <c r="B147" s="208"/>
      <c r="C147" s="80"/>
      <c r="D147" s="109"/>
      <c r="E147" s="71"/>
      <c r="F147" s="107"/>
      <c r="G147" s="107"/>
      <c r="H147" s="107"/>
      <c r="I147" s="154"/>
      <c r="J147" s="154"/>
      <c r="K147" s="154"/>
      <c r="L147" s="155"/>
      <c r="M147" s="155"/>
      <c r="N147" s="155"/>
      <c r="O147" s="156"/>
      <c r="P147" s="156"/>
      <c r="Q147" s="156"/>
      <c r="R147" s="32"/>
    </row>
    <row r="148" spans="1:18" ht="18.75" customHeight="1">
      <c r="A148" s="758" t="s">
        <v>113</v>
      </c>
      <c r="B148" s="758"/>
      <c r="C148" s="758"/>
      <c r="D148" s="758"/>
      <c r="E148" s="758"/>
      <c r="F148" s="758"/>
      <c r="G148" s="758"/>
      <c r="H148" s="758"/>
      <c r="I148" s="758"/>
      <c r="J148" s="758"/>
      <c r="K148" s="758"/>
      <c r="L148" s="758"/>
      <c r="M148" s="758"/>
      <c r="N148" s="758"/>
      <c r="O148" s="758"/>
      <c r="P148" s="758"/>
      <c r="Q148" s="758"/>
      <c r="R148" s="758"/>
    </row>
    <row r="149" spans="1:18" ht="18.75" customHeight="1">
      <c r="A149" s="193"/>
      <c r="B149" s="208"/>
      <c r="C149" s="80"/>
      <c r="D149" s="109"/>
      <c r="E149" s="71"/>
      <c r="F149" s="107"/>
      <c r="G149" s="107"/>
      <c r="H149" s="107"/>
      <c r="I149" s="154"/>
      <c r="J149" s="154"/>
      <c r="K149" s="154"/>
      <c r="L149" s="155"/>
      <c r="M149" s="155"/>
      <c r="N149" s="155"/>
      <c r="O149" s="156"/>
      <c r="P149" s="156"/>
      <c r="Q149" s="156"/>
      <c r="R149" s="32"/>
    </row>
    <row r="150" spans="1:18" ht="18.75" customHeight="1">
      <c r="A150" s="193"/>
      <c r="B150" s="208"/>
      <c r="C150" s="80"/>
      <c r="D150" s="109"/>
      <c r="E150" s="71"/>
      <c r="F150" s="107"/>
      <c r="G150" s="107"/>
      <c r="H150" s="107"/>
      <c r="I150" s="154"/>
      <c r="J150" s="154"/>
      <c r="K150" s="154"/>
      <c r="L150" s="155"/>
      <c r="M150" s="155"/>
      <c r="N150" s="155"/>
      <c r="O150" s="156"/>
      <c r="P150" s="156"/>
      <c r="Q150" s="156"/>
      <c r="R150" s="32"/>
    </row>
    <row r="151" spans="1:18" ht="18.75" customHeight="1">
      <c r="A151" s="193"/>
      <c r="B151" s="208"/>
      <c r="C151" s="80"/>
      <c r="D151" s="109"/>
      <c r="E151" s="71"/>
      <c r="F151" s="107"/>
      <c r="G151" s="107"/>
      <c r="H151" s="107"/>
      <c r="I151" s="154"/>
      <c r="J151" s="154"/>
      <c r="K151" s="154"/>
      <c r="L151" s="155"/>
      <c r="M151" s="155"/>
      <c r="N151" s="155"/>
      <c r="O151" s="156"/>
      <c r="P151" s="156"/>
      <c r="Q151" s="156"/>
      <c r="R151" s="32"/>
    </row>
    <row r="152" spans="1:18" ht="18.75" customHeight="1">
      <c r="A152" s="193"/>
      <c r="B152" s="208"/>
      <c r="C152" s="80"/>
      <c r="D152" s="109"/>
      <c r="E152" s="71"/>
      <c r="F152" s="107"/>
      <c r="G152" s="107"/>
      <c r="H152" s="107"/>
      <c r="I152" s="154"/>
      <c r="J152" s="154"/>
      <c r="K152" s="154"/>
      <c r="L152" s="155"/>
      <c r="M152" s="155"/>
      <c r="N152" s="155"/>
      <c r="O152" s="156"/>
      <c r="P152" s="156"/>
      <c r="Q152" s="156"/>
      <c r="R152" s="32"/>
    </row>
    <row r="153" spans="1:18" ht="18.75" customHeight="1">
      <c r="A153" s="193"/>
      <c r="B153" s="208"/>
      <c r="C153" s="80"/>
      <c r="D153" s="109"/>
      <c r="E153" s="71"/>
      <c r="F153" s="107"/>
      <c r="G153" s="107"/>
      <c r="H153" s="107"/>
      <c r="I153" s="154"/>
      <c r="J153" s="154"/>
      <c r="K153" s="154"/>
      <c r="L153" s="155"/>
      <c r="M153" s="155"/>
      <c r="N153" s="155"/>
      <c r="O153" s="156"/>
      <c r="P153" s="156" t="s">
        <v>105</v>
      </c>
      <c r="Q153" s="407">
        <f>O7+O10+O15+O18+O32+O91+O34+O36+O38+O40+O42+O62+O65+O70+O72+O74+O88+O92+O111+O114+O133+O136</f>
        <v>6135480</v>
      </c>
      <c r="R153" s="32"/>
    </row>
    <row r="154" spans="1:18" ht="18.75" customHeight="1">
      <c r="A154" s="193"/>
      <c r="B154" s="208"/>
      <c r="C154" s="80"/>
      <c r="D154" s="109"/>
      <c r="E154" s="71"/>
      <c r="F154" s="107"/>
      <c r="G154" s="107"/>
      <c r="H154" s="107"/>
      <c r="I154" s="154"/>
      <c r="J154" s="154"/>
      <c r="K154" s="154"/>
      <c r="L154" s="155"/>
      <c r="M154" s="155"/>
      <c r="N154" s="155"/>
      <c r="O154" s="156"/>
      <c r="P154" s="156" t="s">
        <v>106</v>
      </c>
      <c r="Q154" s="407">
        <f>O47++O48+O49+O50+O51+O59+O84+O85+O94+O95+O97+O98+O100+O101+O121</f>
        <v>2535480</v>
      </c>
      <c r="R154" s="32"/>
    </row>
    <row r="155" spans="1:18" ht="18.75" customHeight="1">
      <c r="A155" s="193"/>
      <c r="B155" s="208"/>
      <c r="C155" s="80"/>
      <c r="D155" s="109"/>
      <c r="E155" s="71"/>
      <c r="F155" s="107"/>
      <c r="G155" s="107"/>
      <c r="H155" s="107"/>
      <c r="I155" s="154"/>
      <c r="J155" s="154"/>
      <c r="K155" s="154"/>
      <c r="L155" s="155"/>
      <c r="M155" s="155"/>
      <c r="N155" s="155"/>
      <c r="O155" s="156"/>
      <c r="P155" s="156"/>
      <c r="Q155" s="156"/>
      <c r="R155" s="32"/>
    </row>
    <row r="156" spans="1:18" ht="18.75" customHeight="1">
      <c r="A156" s="193"/>
      <c r="B156" s="208"/>
      <c r="C156" s="80"/>
      <c r="D156" s="109"/>
      <c r="E156" s="71"/>
      <c r="F156" s="107"/>
      <c r="G156" s="107"/>
      <c r="H156" s="107"/>
      <c r="I156" s="154"/>
      <c r="J156" s="154"/>
      <c r="K156" s="154"/>
      <c r="L156" s="155"/>
      <c r="M156" s="155"/>
      <c r="N156" s="155"/>
      <c r="O156" s="156"/>
      <c r="P156" s="156"/>
      <c r="Q156" s="156"/>
      <c r="R156" s="32"/>
    </row>
    <row r="157" spans="1:18" ht="18.75" customHeight="1">
      <c r="A157" s="193"/>
      <c r="B157" s="153"/>
      <c r="C157" s="80"/>
      <c r="D157" s="109"/>
      <c r="E157" s="71"/>
      <c r="F157" s="107"/>
      <c r="G157" s="107"/>
      <c r="H157" s="107"/>
      <c r="I157" s="154"/>
      <c r="J157" s="154"/>
      <c r="K157" s="154"/>
      <c r="L157" s="155"/>
      <c r="M157" s="155"/>
      <c r="N157" s="155"/>
      <c r="O157" s="156"/>
      <c r="P157" s="156"/>
      <c r="Q157" s="156"/>
      <c r="R157" s="32"/>
    </row>
    <row r="158" spans="1:18" ht="25.5" customHeight="1">
      <c r="A158" s="92"/>
      <c r="B158" s="67"/>
      <c r="C158" s="80"/>
      <c r="D158" s="106"/>
      <c r="E158" s="71"/>
      <c r="F158" s="107"/>
      <c r="G158" s="107"/>
      <c r="H158" s="107"/>
      <c r="I158" s="105"/>
      <c r="J158" s="105"/>
      <c r="K158" s="105"/>
      <c r="L158" s="144"/>
      <c r="M158" s="144"/>
      <c r="N158" s="144"/>
      <c r="O158" s="145"/>
      <c r="P158" s="402"/>
      <c r="Q158" s="146"/>
      <c r="R158" s="32">
        <v>24</v>
      </c>
    </row>
    <row r="159" spans="1:23" ht="18.75" customHeight="1">
      <c r="A159" s="92"/>
      <c r="B159" s="67"/>
      <c r="C159" s="80"/>
      <c r="D159" s="106"/>
      <c r="E159" s="71"/>
      <c r="F159" s="107"/>
      <c r="G159" s="107"/>
      <c r="H159" s="107"/>
      <c r="I159" s="105"/>
      <c r="J159" s="105"/>
      <c r="K159" s="105"/>
      <c r="L159" s="144"/>
      <c r="M159" s="144"/>
      <c r="N159" s="144"/>
      <c r="O159" s="145"/>
      <c r="P159" s="146"/>
      <c r="Q159" s="146"/>
      <c r="R159" s="32"/>
      <c r="U159" s="59"/>
      <c r="V159" s="59"/>
      <c r="W159" s="59"/>
    </row>
    <row r="160" spans="1:23" ht="18.75" customHeight="1">
      <c r="A160" s="92"/>
      <c r="B160" s="67"/>
      <c r="C160" s="80"/>
      <c r="D160" s="106"/>
      <c r="E160" s="71"/>
      <c r="F160" s="107"/>
      <c r="G160" s="107"/>
      <c r="H160" s="107"/>
      <c r="I160" s="105"/>
      <c r="J160" s="105"/>
      <c r="K160" s="105"/>
      <c r="L160" s="144"/>
      <c r="M160" s="144"/>
      <c r="N160" s="144"/>
      <c r="O160" s="145"/>
      <c r="P160" s="195">
        <f>8862360*20%</f>
        <v>1772472</v>
      </c>
      <c r="Q160" s="146"/>
      <c r="R160" s="32"/>
      <c r="U160" s="59"/>
      <c r="V160" s="59"/>
      <c r="W160" s="59"/>
    </row>
    <row r="161" spans="1:18" ht="18.75" customHeight="1">
      <c r="A161" s="92"/>
      <c r="B161" s="67"/>
      <c r="C161" s="80"/>
      <c r="D161" s="106"/>
      <c r="E161" s="71"/>
      <c r="F161" s="107"/>
      <c r="G161" s="107"/>
      <c r="H161" s="107"/>
      <c r="I161" s="105"/>
      <c r="J161" s="105"/>
      <c r="K161" s="105"/>
      <c r="L161" s="773" t="s">
        <v>104</v>
      </c>
      <c r="M161" s="773"/>
      <c r="N161" s="774"/>
      <c r="O161" s="149">
        <f>O140*100/26538550</f>
        <v>38.46160396856648</v>
      </c>
      <c r="P161" s="149">
        <f>P140*100/26800000</f>
        <v>38.99310447761194</v>
      </c>
      <c r="Q161" s="149">
        <f>Q140*100/28140000</f>
        <v>37.07897654584222</v>
      </c>
      <c r="R161" s="108"/>
    </row>
    <row r="162" spans="1:18" ht="21" customHeight="1">
      <c r="A162" s="92"/>
      <c r="B162" s="67"/>
      <c r="C162" s="80"/>
      <c r="D162" s="106"/>
      <c r="E162" s="71"/>
      <c r="F162" s="107"/>
      <c r="G162" s="107"/>
      <c r="H162" s="107"/>
      <c r="I162" s="105"/>
      <c r="J162" s="105"/>
      <c r="K162" s="105"/>
      <c r="L162" s="144"/>
      <c r="M162" s="144"/>
      <c r="N162" s="188" t="s">
        <v>45</v>
      </c>
      <c r="O162" s="150"/>
      <c r="P162" s="160">
        <f>P140*100/P163</f>
        <v>39.376763450454575</v>
      </c>
      <c r="Q162" s="160">
        <f>Q140*100/Q163</f>
        <v>786.3198446957822</v>
      </c>
      <c r="R162" s="32"/>
    </row>
    <row r="163" spans="1:18" ht="21" customHeight="1">
      <c r="A163" s="92"/>
      <c r="B163" s="67"/>
      <c r="C163" s="69"/>
      <c r="D163" s="70"/>
      <c r="E163" s="71"/>
      <c r="F163" s="79"/>
      <c r="G163" s="79"/>
      <c r="H163" s="79"/>
      <c r="I163" s="68"/>
      <c r="J163" s="68"/>
      <c r="K163" s="68"/>
      <c r="L163" s="145"/>
      <c r="M163" s="146"/>
      <c r="N163" s="32"/>
      <c r="O163" s="151">
        <f>26538550*5%</f>
        <v>1326927.5</v>
      </c>
      <c r="P163" s="190">
        <v>26538880</v>
      </c>
      <c r="Q163" s="190">
        <f>26538880*5%</f>
        <v>1326944</v>
      </c>
      <c r="R163" s="32"/>
    </row>
    <row r="164" spans="15:21" ht="21" customHeight="1">
      <c r="O164" s="152"/>
      <c r="P164" s="161">
        <f>P163+Q163</f>
        <v>27865824</v>
      </c>
      <c r="Q164" s="162"/>
      <c r="R164" s="32"/>
      <c r="U164" s="64"/>
    </row>
    <row r="165" spans="1:21" s="32" customFormat="1" ht="21" customHeight="1">
      <c r="A165" s="84"/>
      <c r="B165" s="1"/>
      <c r="C165" s="72"/>
      <c r="D165" s="44"/>
      <c r="E165" s="73"/>
      <c r="F165" s="72"/>
      <c r="G165" s="72"/>
      <c r="H165" s="72"/>
      <c r="I165" s="44"/>
      <c r="J165" s="44"/>
      <c r="K165" s="44"/>
      <c r="L165" s="147"/>
      <c r="M165" s="147"/>
      <c r="N165" s="147"/>
      <c r="O165" s="147"/>
      <c r="P165" s="147"/>
      <c r="Q165" s="147"/>
      <c r="U165" s="157"/>
    </row>
    <row r="166" spans="1:21" s="32" customFormat="1" ht="21" customHeight="1">
      <c r="A166" s="84"/>
      <c r="B166" s="1"/>
      <c r="C166" s="72"/>
      <c r="D166" s="44"/>
      <c r="E166" s="73"/>
      <c r="F166" s="72"/>
      <c r="G166" s="72"/>
      <c r="H166" s="72"/>
      <c r="I166" s="44"/>
      <c r="J166" s="44"/>
      <c r="K166" s="44"/>
      <c r="L166" s="147"/>
      <c r="M166" s="147"/>
      <c r="N166" s="147"/>
      <c r="O166" s="147"/>
      <c r="P166" s="194">
        <f>1772472*100/26800000</f>
        <v>6.613701492537314</v>
      </c>
      <c r="Q166" s="149"/>
      <c r="U166" s="157"/>
    </row>
    <row r="167" spans="1:21" s="32" customFormat="1" ht="21" customHeight="1">
      <c r="A167" s="84"/>
      <c r="B167" s="1"/>
      <c r="C167" s="72"/>
      <c r="D167" s="44"/>
      <c r="E167" s="73"/>
      <c r="F167" s="72"/>
      <c r="G167" s="72"/>
      <c r="H167" s="72"/>
      <c r="I167" s="44"/>
      <c r="J167" s="44"/>
      <c r="K167" s="44"/>
      <c r="L167" s="775" t="s">
        <v>103</v>
      </c>
      <c r="M167" s="775"/>
      <c r="N167" s="776"/>
      <c r="O167" s="149">
        <f>O140*100/26538550</f>
        <v>38.46160396856648</v>
      </c>
      <c r="P167" s="149">
        <f>P140*100/26780000</f>
        <v>39.02222554144884</v>
      </c>
      <c r="Q167" s="149">
        <f>Q140*100/28119000</f>
        <v>37.10666808919236</v>
      </c>
      <c r="U167" s="157"/>
    </row>
    <row r="168" spans="1:21" s="32" customFormat="1" ht="21" customHeight="1">
      <c r="A168" s="84"/>
      <c r="B168" s="1"/>
      <c r="C168" s="72"/>
      <c r="D168" s="44"/>
      <c r="E168" s="73"/>
      <c r="F168" s="72"/>
      <c r="G168" s="72"/>
      <c r="H168" s="72"/>
      <c r="I168" s="44"/>
      <c r="J168" s="44"/>
      <c r="K168" s="44"/>
      <c r="L168" s="147"/>
      <c r="M168" s="147"/>
      <c r="N168" s="147"/>
      <c r="O168" s="147"/>
      <c r="P168" s="147"/>
      <c r="Q168" s="147"/>
      <c r="R168" s="58"/>
      <c r="U168" s="157"/>
    </row>
    <row r="169" spans="1:23" s="32" customFormat="1" ht="21" customHeight="1">
      <c r="A169" s="84"/>
      <c r="B169" s="1"/>
      <c r="C169" s="72"/>
      <c r="D169" s="44"/>
      <c r="E169" s="73"/>
      <c r="F169" s="72"/>
      <c r="G169" s="72"/>
      <c r="H169" s="72"/>
      <c r="I169" s="44"/>
      <c r="J169" s="44"/>
      <c r="K169" s="44"/>
      <c r="L169" s="147"/>
      <c r="M169" s="147"/>
      <c r="N169" s="147"/>
      <c r="O169" s="147"/>
      <c r="P169" s="147"/>
      <c r="Q169" s="147"/>
      <c r="R169" s="1"/>
      <c r="U169" s="66"/>
      <c r="V169" s="66"/>
      <c r="W169" s="66"/>
    </row>
    <row r="170" spans="1:23" s="32" customFormat="1" ht="21" customHeight="1">
      <c r="A170" s="84"/>
      <c r="B170" s="1"/>
      <c r="C170" s="72"/>
      <c r="D170" s="44"/>
      <c r="E170" s="73"/>
      <c r="F170" s="72"/>
      <c r="G170" s="72"/>
      <c r="H170" s="72"/>
      <c r="I170" s="44"/>
      <c r="J170" s="44"/>
      <c r="K170" s="44"/>
      <c r="L170" s="775" t="s">
        <v>112</v>
      </c>
      <c r="M170" s="775"/>
      <c r="N170" s="776"/>
      <c r="O170" s="149">
        <f>O140*100/38334470</f>
        <v>26.626563507986415</v>
      </c>
      <c r="P170" s="149">
        <f>P140*100/38334470</f>
        <v>27.260457755122218</v>
      </c>
      <c r="Q170" s="149">
        <f>Q140*100/38334470</f>
        <v>27.218385959164166</v>
      </c>
      <c r="R170" s="1"/>
      <c r="U170" s="66"/>
      <c r="V170" s="66"/>
      <c r="W170" s="66"/>
    </row>
    <row r="171" spans="1:23" s="32" customFormat="1" ht="21" customHeight="1">
      <c r="A171" s="84"/>
      <c r="B171" s="1"/>
      <c r="C171" s="72"/>
      <c r="D171" s="44"/>
      <c r="E171" s="73"/>
      <c r="F171" s="72"/>
      <c r="G171" s="72"/>
      <c r="H171" s="72"/>
      <c r="I171" s="44"/>
      <c r="J171" s="44"/>
      <c r="K171" s="44"/>
      <c r="L171" s="147"/>
      <c r="M171" s="147"/>
      <c r="N171" s="147"/>
      <c r="O171" s="147"/>
      <c r="P171" s="147"/>
      <c r="Q171" s="147"/>
      <c r="R171" s="1"/>
      <c r="U171" s="66"/>
      <c r="V171" s="66"/>
      <c r="W171" s="66"/>
    </row>
    <row r="172" spans="1:23" s="32" customFormat="1" ht="21" customHeight="1">
      <c r="A172" s="84"/>
      <c r="B172" s="1"/>
      <c r="C172" s="72"/>
      <c r="D172" s="44"/>
      <c r="E172" s="73"/>
      <c r="F172" s="72"/>
      <c r="G172" s="72"/>
      <c r="H172" s="72"/>
      <c r="I172" s="44"/>
      <c r="J172" s="44"/>
      <c r="K172" s="44"/>
      <c r="L172" s="147"/>
      <c r="M172" s="147"/>
      <c r="N172" s="147"/>
      <c r="O172" s="147"/>
      <c r="P172" s="147"/>
      <c r="Q172" s="147"/>
      <c r="R172" s="1"/>
      <c r="U172" s="66"/>
      <c r="V172" s="66"/>
      <c r="W172" s="66"/>
    </row>
    <row r="173" spans="21:23" ht="21" customHeight="1">
      <c r="U173" s="59"/>
      <c r="V173" s="59"/>
      <c r="W173" s="59"/>
    </row>
    <row r="174" spans="19:20" ht="21" customHeight="1">
      <c r="S174" s="59"/>
      <c r="T174" s="59"/>
    </row>
  </sheetData>
  <sheetProtection/>
  <mergeCells count="90">
    <mergeCell ref="L170:N170"/>
    <mergeCell ref="A148:R148"/>
    <mergeCell ref="A1:Q1"/>
    <mergeCell ref="A2:Q2"/>
    <mergeCell ref="D3:E3"/>
    <mergeCell ref="F3:H3"/>
    <mergeCell ref="I3:K3"/>
    <mergeCell ref="L3:N3"/>
    <mergeCell ref="O3:Q3"/>
    <mergeCell ref="D4:E4"/>
    <mergeCell ref="F4:H4"/>
    <mergeCell ref="I4:K4"/>
    <mergeCell ref="D5:E5"/>
    <mergeCell ref="F5:H5"/>
    <mergeCell ref="I5:K5"/>
    <mergeCell ref="L5:N5"/>
    <mergeCell ref="O5:Q5"/>
    <mergeCell ref="D28:E28"/>
    <mergeCell ref="F28:H28"/>
    <mergeCell ref="I28:K28"/>
    <mergeCell ref="L28:N28"/>
    <mergeCell ref="O28:Q28"/>
    <mergeCell ref="D29:E29"/>
    <mergeCell ref="F29:H29"/>
    <mergeCell ref="I29:K29"/>
    <mergeCell ref="D30:E30"/>
    <mergeCell ref="F30:H30"/>
    <mergeCell ref="I30:K30"/>
    <mergeCell ref="L30:N30"/>
    <mergeCell ref="O30:Q30"/>
    <mergeCell ref="D54:E54"/>
    <mergeCell ref="F54:H54"/>
    <mergeCell ref="I54:K54"/>
    <mergeCell ref="L54:N54"/>
    <mergeCell ref="O54:Q54"/>
    <mergeCell ref="D55:E55"/>
    <mergeCell ref="F55:H55"/>
    <mergeCell ref="I55:K55"/>
    <mergeCell ref="D56:E56"/>
    <mergeCell ref="F56:H56"/>
    <mergeCell ref="I56:K56"/>
    <mergeCell ref="L56:N56"/>
    <mergeCell ref="O56:Q56"/>
    <mergeCell ref="D79:E79"/>
    <mergeCell ref="F79:H79"/>
    <mergeCell ref="I79:K79"/>
    <mergeCell ref="L79:N79"/>
    <mergeCell ref="O79:Q79"/>
    <mergeCell ref="D80:E80"/>
    <mergeCell ref="F80:H80"/>
    <mergeCell ref="I80:K80"/>
    <mergeCell ref="D81:E81"/>
    <mergeCell ref="F81:H81"/>
    <mergeCell ref="I81:K81"/>
    <mergeCell ref="L81:N81"/>
    <mergeCell ref="O81:Q81"/>
    <mergeCell ref="D105:E105"/>
    <mergeCell ref="F105:H105"/>
    <mergeCell ref="I105:K105"/>
    <mergeCell ref="L105:N105"/>
    <mergeCell ref="O105:Q105"/>
    <mergeCell ref="D106:E106"/>
    <mergeCell ref="F106:H106"/>
    <mergeCell ref="I106:K106"/>
    <mergeCell ref="D107:E107"/>
    <mergeCell ref="F107:H107"/>
    <mergeCell ref="I107:K107"/>
    <mergeCell ref="L107:N107"/>
    <mergeCell ref="O107:Q107"/>
    <mergeCell ref="D128:E128"/>
    <mergeCell ref="F128:H128"/>
    <mergeCell ref="I128:K128"/>
    <mergeCell ref="L128:N128"/>
    <mergeCell ref="O128:Q128"/>
    <mergeCell ref="D129:E129"/>
    <mergeCell ref="F129:H129"/>
    <mergeCell ref="I129:K129"/>
    <mergeCell ref="L129:N129"/>
    <mergeCell ref="O129:Q129"/>
    <mergeCell ref="D130:E130"/>
    <mergeCell ref="F130:H130"/>
    <mergeCell ref="I130:K130"/>
    <mergeCell ref="L130:N130"/>
    <mergeCell ref="O130:Q130"/>
    <mergeCell ref="A138:B138"/>
    <mergeCell ref="A139:B139"/>
    <mergeCell ref="A140:B140"/>
    <mergeCell ref="A141:B141"/>
    <mergeCell ref="L161:N161"/>
    <mergeCell ref="L167:N167"/>
  </mergeCells>
  <printOptions/>
  <pageMargins left="0.4330708661417323" right="0.2362204724409449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74"/>
  <sheetViews>
    <sheetView view="pageBreakPreview" zoomScale="150" zoomScaleNormal="150" zoomScaleSheetLayoutView="150" zoomScalePageLayoutView="0" workbookViewId="0" topLeftCell="D134">
      <selection activeCell="M141" sqref="M141"/>
    </sheetView>
  </sheetViews>
  <sheetFormatPr defaultColWidth="9.140625" defaultRowHeight="21" customHeight="1"/>
  <cols>
    <col min="1" max="1" width="2.00390625" style="84" customWidth="1"/>
    <col min="2" max="2" width="23.140625" style="1" customWidth="1"/>
    <col min="3" max="3" width="3.8515625" style="72" customWidth="1"/>
    <col min="4" max="4" width="4.28125" style="44" customWidth="1"/>
    <col min="5" max="5" width="7.28125" style="73" customWidth="1"/>
    <col min="6" max="8" width="4.28125" style="72" customWidth="1"/>
    <col min="9" max="11" width="4.28125" style="44" customWidth="1"/>
    <col min="12" max="14" width="8.140625" style="147" customWidth="1"/>
    <col min="15" max="15" width="10.421875" style="147" customWidth="1"/>
    <col min="16" max="17" width="10.8515625" style="147" customWidth="1"/>
    <col min="18" max="18" width="8.7109375" style="1" customWidth="1"/>
    <col min="19" max="19" width="10.28125" style="1" bestFit="1" customWidth="1"/>
    <col min="20" max="20" width="9.140625" style="1" bestFit="1" customWidth="1"/>
    <col min="21" max="16384" width="9.00390625" style="1" customWidth="1"/>
  </cols>
  <sheetData>
    <row r="1" spans="1:18" ht="21" customHeight="1">
      <c r="A1" s="749" t="s">
        <v>0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49"/>
      <c r="P1" s="749"/>
      <c r="Q1" s="749"/>
      <c r="R1" s="243">
        <v>18</v>
      </c>
    </row>
    <row r="2" spans="1:17" ht="18.75" customHeight="1">
      <c r="A2" s="750" t="s">
        <v>1</v>
      </c>
      <c r="B2" s="750"/>
      <c r="C2" s="751"/>
      <c r="D2" s="750"/>
      <c r="E2" s="750"/>
      <c r="F2" s="750"/>
      <c r="G2" s="750"/>
      <c r="H2" s="750"/>
      <c r="I2" s="750"/>
      <c r="J2" s="750"/>
      <c r="K2" s="750"/>
      <c r="L2" s="751"/>
      <c r="M2" s="751"/>
      <c r="N2" s="751"/>
      <c r="O2" s="751"/>
      <c r="P2" s="751"/>
      <c r="Q2" s="751"/>
    </row>
    <row r="3" spans="1:18" ht="18" customHeight="1">
      <c r="A3" s="90" t="s">
        <v>2</v>
      </c>
      <c r="B3" s="2" t="s">
        <v>54</v>
      </c>
      <c r="C3" s="90" t="s">
        <v>3</v>
      </c>
      <c r="D3" s="806" t="s">
        <v>20</v>
      </c>
      <c r="E3" s="807"/>
      <c r="F3" s="808" t="s">
        <v>24</v>
      </c>
      <c r="G3" s="809"/>
      <c r="H3" s="810"/>
      <c r="I3" s="811" t="s">
        <v>17</v>
      </c>
      <c r="J3" s="812"/>
      <c r="K3" s="806"/>
      <c r="L3" s="800" t="s">
        <v>4</v>
      </c>
      <c r="M3" s="801"/>
      <c r="N3" s="801"/>
      <c r="O3" s="800" t="s">
        <v>5</v>
      </c>
      <c r="P3" s="813"/>
      <c r="Q3" s="814"/>
      <c r="R3" s="3" t="s">
        <v>40</v>
      </c>
    </row>
    <row r="4" spans="1:18" ht="18" customHeight="1">
      <c r="A4" s="81"/>
      <c r="B4" s="93" t="s">
        <v>53</v>
      </c>
      <c r="C4" s="91" t="s">
        <v>6</v>
      </c>
      <c r="D4" s="777" t="s">
        <v>19</v>
      </c>
      <c r="E4" s="778"/>
      <c r="F4" s="779" t="s">
        <v>25</v>
      </c>
      <c r="G4" s="780"/>
      <c r="H4" s="781"/>
      <c r="I4" s="782" t="s">
        <v>18</v>
      </c>
      <c r="J4" s="777"/>
      <c r="K4" s="778"/>
      <c r="L4" s="110"/>
      <c r="M4" s="401"/>
      <c r="N4" s="401"/>
      <c r="O4" s="111"/>
      <c r="P4" s="110"/>
      <c r="Q4" s="169"/>
      <c r="R4" s="94"/>
    </row>
    <row r="5" spans="1:18" ht="15.75" customHeight="1">
      <c r="A5" s="81"/>
      <c r="B5" s="199" t="s">
        <v>55</v>
      </c>
      <c r="C5" s="5"/>
      <c r="D5" s="786"/>
      <c r="E5" s="787"/>
      <c r="F5" s="788" t="s">
        <v>26</v>
      </c>
      <c r="G5" s="789"/>
      <c r="H5" s="790"/>
      <c r="I5" s="791"/>
      <c r="J5" s="792"/>
      <c r="K5" s="792"/>
      <c r="L5" s="793"/>
      <c r="M5" s="816"/>
      <c r="N5" s="766"/>
      <c r="O5" s="793"/>
      <c r="P5" s="816"/>
      <c r="Q5" s="766"/>
      <c r="R5" s="94"/>
    </row>
    <row r="6" spans="1:18" ht="25.5" customHeight="1">
      <c r="A6" s="81"/>
      <c r="B6" s="93"/>
      <c r="C6" s="6"/>
      <c r="D6" s="7" t="s">
        <v>7</v>
      </c>
      <c r="E6" s="8" t="s">
        <v>8</v>
      </c>
      <c r="F6" s="9">
        <v>2558</v>
      </c>
      <c r="G6" s="9">
        <v>2559</v>
      </c>
      <c r="H6" s="9">
        <v>2560</v>
      </c>
      <c r="I6" s="9">
        <v>2558</v>
      </c>
      <c r="J6" s="9">
        <v>2559</v>
      </c>
      <c r="K6" s="83">
        <v>2560</v>
      </c>
      <c r="L6" s="112">
        <v>2558</v>
      </c>
      <c r="M6" s="112">
        <v>2559</v>
      </c>
      <c r="N6" s="112">
        <v>2560</v>
      </c>
      <c r="O6" s="112">
        <v>2558</v>
      </c>
      <c r="P6" s="112">
        <v>2559</v>
      </c>
      <c r="Q6" s="140">
        <v>2560</v>
      </c>
      <c r="R6" s="11"/>
    </row>
    <row r="7" spans="1:18" ht="18" customHeight="1">
      <c r="A7" s="90">
        <v>1</v>
      </c>
      <c r="B7" s="209" t="s">
        <v>56</v>
      </c>
      <c r="C7" s="10">
        <v>1</v>
      </c>
      <c r="D7" s="9">
        <v>1</v>
      </c>
      <c r="E7" s="13">
        <v>557280</v>
      </c>
      <c r="F7" s="200">
        <v>1</v>
      </c>
      <c r="G7" s="200">
        <v>1</v>
      </c>
      <c r="H7" s="200">
        <v>1</v>
      </c>
      <c r="I7" s="9" t="s">
        <v>9</v>
      </c>
      <c r="J7" s="9" t="s">
        <v>9</v>
      </c>
      <c r="K7" s="9" t="s">
        <v>9</v>
      </c>
      <c r="L7" s="271">
        <f>(30100-28930)*12</f>
        <v>14040</v>
      </c>
      <c r="M7" s="272">
        <v>3780</v>
      </c>
      <c r="N7" s="271">
        <f>(35090-33770)*12</f>
        <v>15840</v>
      </c>
      <c r="O7" s="271">
        <v>495600</v>
      </c>
      <c r="P7" s="272">
        <f>E7+M7</f>
        <v>561060</v>
      </c>
      <c r="Q7" s="271">
        <f>P7+N7</f>
        <v>576900</v>
      </c>
      <c r="R7" s="11"/>
    </row>
    <row r="8" spans="1:18" ht="18" customHeight="1">
      <c r="A8" s="91"/>
      <c r="B8" s="210" t="s">
        <v>57</v>
      </c>
      <c r="C8" s="10"/>
      <c r="D8" s="9"/>
      <c r="E8" s="13"/>
      <c r="F8" s="200"/>
      <c r="G8" s="200"/>
      <c r="H8" s="200"/>
      <c r="I8" s="9"/>
      <c r="J8" s="9"/>
      <c r="K8" s="9"/>
      <c r="L8" s="113"/>
      <c r="M8" s="113"/>
      <c r="N8" s="113"/>
      <c r="O8" s="113"/>
      <c r="P8" s="113"/>
      <c r="Q8" s="113"/>
      <c r="R8" s="11"/>
    </row>
    <row r="9" spans="1:18" ht="18" customHeight="1">
      <c r="A9" s="91"/>
      <c r="B9" s="211" t="s">
        <v>83</v>
      </c>
      <c r="C9" s="10"/>
      <c r="D9" s="9"/>
      <c r="E9" s="13"/>
      <c r="F9" s="200"/>
      <c r="G9" s="200"/>
      <c r="H9" s="200"/>
      <c r="I9" s="9"/>
      <c r="J9" s="9"/>
      <c r="K9" s="9"/>
      <c r="L9" s="113"/>
      <c r="M9" s="113"/>
      <c r="N9" s="113"/>
      <c r="O9" s="113"/>
      <c r="P9" s="113"/>
      <c r="Q9" s="113"/>
      <c r="R9" s="11"/>
    </row>
    <row r="10" spans="1:18" ht="18" customHeight="1">
      <c r="A10" s="90">
        <v>2</v>
      </c>
      <c r="B10" s="209" t="s">
        <v>58</v>
      </c>
      <c r="C10" s="9">
        <v>1</v>
      </c>
      <c r="D10" s="9">
        <v>1</v>
      </c>
      <c r="E10" s="13">
        <v>359520</v>
      </c>
      <c r="F10" s="200">
        <v>1</v>
      </c>
      <c r="G10" s="200">
        <v>1</v>
      </c>
      <c r="H10" s="200">
        <v>1</v>
      </c>
      <c r="I10" s="9" t="s">
        <v>9</v>
      </c>
      <c r="J10" s="9" t="s">
        <v>9</v>
      </c>
      <c r="K10" s="9" t="s">
        <v>9</v>
      </c>
      <c r="L10" s="113">
        <f>(24010-23080)*12</f>
        <v>11160</v>
      </c>
      <c r="M10" s="113">
        <v>3120</v>
      </c>
      <c r="N10" s="113">
        <f>(28030-26980)*12</f>
        <v>12600</v>
      </c>
      <c r="O10" s="113">
        <v>330120</v>
      </c>
      <c r="P10" s="272">
        <f>E10+M10</f>
        <v>362640</v>
      </c>
      <c r="Q10" s="113">
        <f>P10+N10</f>
        <v>375240</v>
      </c>
      <c r="R10" s="11"/>
    </row>
    <row r="11" spans="1:18" ht="18" customHeight="1">
      <c r="A11" s="91"/>
      <c r="B11" s="210" t="s">
        <v>57</v>
      </c>
      <c r="C11" s="10"/>
      <c r="D11" s="9"/>
      <c r="E11" s="13"/>
      <c r="F11" s="200"/>
      <c r="G11" s="200"/>
      <c r="H11" s="200"/>
      <c r="I11" s="9"/>
      <c r="J11" s="9"/>
      <c r="K11" s="9"/>
      <c r="L11" s="113"/>
      <c r="M11" s="113"/>
      <c r="N11" s="113"/>
      <c r="O11" s="113"/>
      <c r="P11" s="113"/>
      <c r="Q11" s="113"/>
      <c r="R11" s="11"/>
    </row>
    <row r="12" spans="1:18" ht="18" customHeight="1">
      <c r="A12" s="86"/>
      <c r="B12" s="211" t="s">
        <v>84</v>
      </c>
      <c r="C12" s="9"/>
      <c r="D12" s="9"/>
      <c r="E12" s="13"/>
      <c r="F12" s="200"/>
      <c r="G12" s="200"/>
      <c r="H12" s="200"/>
      <c r="I12" s="9"/>
      <c r="J12" s="9"/>
      <c r="K12" s="9"/>
      <c r="L12" s="113"/>
      <c r="M12" s="113"/>
      <c r="N12" s="113"/>
      <c r="O12" s="113"/>
      <c r="P12" s="113"/>
      <c r="Q12" s="113"/>
      <c r="R12" s="14"/>
    </row>
    <row r="13" spans="1:18" ht="15.75" customHeight="1">
      <c r="A13" s="86"/>
      <c r="B13" s="15" t="s">
        <v>10</v>
      </c>
      <c r="C13" s="9"/>
      <c r="D13" s="9"/>
      <c r="E13" s="16"/>
      <c r="F13" s="200"/>
      <c r="G13" s="200"/>
      <c r="H13" s="200"/>
      <c r="I13" s="9"/>
      <c r="J13" s="9"/>
      <c r="K13" s="9"/>
      <c r="L13" s="114"/>
      <c r="M13" s="114"/>
      <c r="N13" s="114"/>
      <c r="O13" s="113"/>
      <c r="P13" s="113"/>
      <c r="Q13" s="113"/>
      <c r="R13" s="14"/>
    </row>
    <row r="14" spans="1:18" ht="15.75" customHeight="1">
      <c r="A14" s="90"/>
      <c r="B14" s="202" t="s">
        <v>16</v>
      </c>
      <c r="C14" s="9"/>
      <c r="D14" s="9"/>
      <c r="E14" s="16"/>
      <c r="F14" s="200"/>
      <c r="G14" s="200"/>
      <c r="H14" s="200"/>
      <c r="I14" s="9"/>
      <c r="J14" s="9"/>
      <c r="K14" s="9"/>
      <c r="L14" s="114"/>
      <c r="M14" s="114"/>
      <c r="N14" s="114"/>
      <c r="O14" s="113"/>
      <c r="P14" s="113"/>
      <c r="Q14" s="113"/>
      <c r="R14" s="14"/>
    </row>
    <row r="15" spans="1:18" ht="18.75" customHeight="1">
      <c r="A15" s="90">
        <v>3</v>
      </c>
      <c r="B15" s="212" t="s">
        <v>59</v>
      </c>
      <c r="C15" s="9">
        <v>1</v>
      </c>
      <c r="D15" s="9">
        <v>1</v>
      </c>
      <c r="E15" s="13">
        <v>359520</v>
      </c>
      <c r="F15" s="200">
        <v>1</v>
      </c>
      <c r="G15" s="200">
        <v>1</v>
      </c>
      <c r="H15" s="200">
        <v>1</v>
      </c>
      <c r="I15" s="9" t="s">
        <v>9</v>
      </c>
      <c r="J15" s="9" t="s">
        <v>9</v>
      </c>
      <c r="K15" s="55" t="s">
        <v>9</v>
      </c>
      <c r="L15" s="115">
        <f>(22920-22040)*12</f>
        <v>10560</v>
      </c>
      <c r="M15" s="113">
        <v>3120</v>
      </c>
      <c r="N15" s="115">
        <f>(28030-26980)*12</f>
        <v>12600</v>
      </c>
      <c r="O15" s="113">
        <v>317040</v>
      </c>
      <c r="P15" s="272">
        <f>E15+M15</f>
        <v>362640</v>
      </c>
      <c r="Q15" s="113">
        <f>P15+N15</f>
        <v>375240</v>
      </c>
      <c r="R15" s="14"/>
    </row>
    <row r="16" spans="1:18" ht="18" customHeight="1">
      <c r="A16" s="91"/>
      <c r="B16" s="213" t="s">
        <v>60</v>
      </c>
      <c r="C16" s="9"/>
      <c r="D16" s="9"/>
      <c r="E16" s="16"/>
      <c r="F16" s="200"/>
      <c r="G16" s="200"/>
      <c r="H16" s="200"/>
      <c r="I16" s="9"/>
      <c r="J16" s="9"/>
      <c r="K16" s="9"/>
      <c r="L16" s="114"/>
      <c r="M16" s="113"/>
      <c r="N16" s="114"/>
      <c r="O16" s="113"/>
      <c r="P16" s="113"/>
      <c r="Q16" s="113"/>
      <c r="R16" s="14"/>
    </row>
    <row r="17" spans="1:18" ht="18" customHeight="1">
      <c r="A17" s="217"/>
      <c r="B17" s="213" t="s">
        <v>85</v>
      </c>
      <c r="C17" s="9"/>
      <c r="D17" s="9"/>
      <c r="E17" s="17"/>
      <c r="F17" s="200"/>
      <c r="G17" s="200"/>
      <c r="H17" s="200"/>
      <c r="I17" s="9"/>
      <c r="J17" s="55"/>
      <c r="K17" s="55"/>
      <c r="L17" s="115"/>
      <c r="M17" s="113"/>
      <c r="N17" s="115"/>
      <c r="O17" s="113"/>
      <c r="P17" s="113"/>
      <c r="Q17" s="113"/>
      <c r="R17" s="24"/>
    </row>
    <row r="18" spans="1:18" ht="18" customHeight="1">
      <c r="A18" s="218">
        <v>4</v>
      </c>
      <c r="B18" s="216" t="s">
        <v>62</v>
      </c>
      <c r="C18" s="9">
        <v>1</v>
      </c>
      <c r="D18" s="9">
        <v>1</v>
      </c>
      <c r="E18" s="166">
        <v>289500</v>
      </c>
      <c r="F18" s="200">
        <v>1</v>
      </c>
      <c r="G18" s="200">
        <v>1</v>
      </c>
      <c r="H18" s="200">
        <v>1</v>
      </c>
      <c r="I18" s="9" t="s">
        <v>9</v>
      </c>
      <c r="J18" s="9" t="s">
        <v>9</v>
      </c>
      <c r="K18" s="9" t="s">
        <v>9</v>
      </c>
      <c r="L18" s="167">
        <v>278820</v>
      </c>
      <c r="M18" s="113">
        <v>2820</v>
      </c>
      <c r="N18" s="167">
        <v>11280</v>
      </c>
      <c r="O18" s="315">
        <v>278820</v>
      </c>
      <c r="P18" s="272">
        <f>E18+M18</f>
        <v>292320</v>
      </c>
      <c r="Q18" s="168">
        <f>P18+N18</f>
        <v>303600</v>
      </c>
      <c r="R18" s="24"/>
    </row>
    <row r="19" spans="1:18" ht="18" customHeight="1">
      <c r="A19" s="217"/>
      <c r="B19" s="213" t="s">
        <v>60</v>
      </c>
      <c r="C19" s="9"/>
      <c r="D19" s="9"/>
      <c r="E19" s="17"/>
      <c r="F19" s="200"/>
      <c r="G19" s="200"/>
      <c r="H19" s="200"/>
      <c r="I19" s="9"/>
      <c r="J19" s="55"/>
      <c r="K19" s="55"/>
      <c r="L19" s="115"/>
      <c r="M19" s="113"/>
      <c r="N19" s="115"/>
      <c r="O19" s="113"/>
      <c r="P19" s="113"/>
      <c r="Q19" s="168"/>
      <c r="R19" s="24"/>
    </row>
    <row r="20" spans="1:18" ht="18" customHeight="1">
      <c r="A20" s="217"/>
      <c r="B20" s="213" t="s">
        <v>85</v>
      </c>
      <c r="C20" s="9"/>
      <c r="D20" s="9"/>
      <c r="E20" s="166"/>
      <c r="F20" s="200"/>
      <c r="G20" s="200"/>
      <c r="H20" s="200"/>
      <c r="I20" s="9"/>
      <c r="J20" s="9"/>
      <c r="K20" s="9"/>
      <c r="L20" s="167"/>
      <c r="M20" s="113"/>
      <c r="N20" s="167"/>
      <c r="O20" s="167"/>
      <c r="P20" s="168"/>
      <c r="Q20" s="168"/>
      <c r="R20" s="165"/>
    </row>
    <row r="21" spans="1:18" ht="18" customHeight="1">
      <c r="A21" s="218">
        <v>5</v>
      </c>
      <c r="B21" s="216" t="s">
        <v>63</v>
      </c>
      <c r="C21" s="299">
        <v>1</v>
      </c>
      <c r="D21" s="299" t="s">
        <v>9</v>
      </c>
      <c r="E21" s="350">
        <v>356200</v>
      </c>
      <c r="F21" s="9" t="s">
        <v>9</v>
      </c>
      <c r="G21" s="300">
        <v>1</v>
      </c>
      <c r="H21" s="300">
        <v>1</v>
      </c>
      <c r="I21" s="299" t="s">
        <v>9</v>
      </c>
      <c r="J21" s="405" t="s">
        <v>42</v>
      </c>
      <c r="K21" s="299" t="s">
        <v>9</v>
      </c>
      <c r="L21" s="299" t="s">
        <v>9</v>
      </c>
      <c r="M21" s="113">
        <v>12360</v>
      </c>
      <c r="N21" s="301">
        <v>13620</v>
      </c>
      <c r="O21" s="302" t="s">
        <v>9</v>
      </c>
      <c r="P21" s="303">
        <f>E21+M21</f>
        <v>368560</v>
      </c>
      <c r="Q21" s="168">
        <f>P21+N21</f>
        <v>382180</v>
      </c>
      <c r="R21" s="165" t="s">
        <v>101</v>
      </c>
    </row>
    <row r="22" spans="1:18" ht="18" customHeight="1">
      <c r="A22" s="217"/>
      <c r="B22" s="213" t="s">
        <v>60</v>
      </c>
      <c r="C22" s="18"/>
      <c r="D22" s="18"/>
      <c r="E22" s="295"/>
      <c r="F22" s="300"/>
      <c r="G22" s="300"/>
      <c r="H22" s="300"/>
      <c r="I22" s="18"/>
      <c r="J22" s="18"/>
      <c r="K22" s="18"/>
      <c r="L22" s="296"/>
      <c r="M22" s="113"/>
      <c r="N22" s="296"/>
      <c r="O22" s="296"/>
      <c r="P22" s="303"/>
      <c r="Q22" s="168"/>
      <c r="R22" s="298"/>
    </row>
    <row r="23" spans="1:18" ht="18" customHeight="1">
      <c r="A23" s="217"/>
      <c r="B23" s="213" t="s">
        <v>61</v>
      </c>
      <c r="C23" s="18"/>
      <c r="D23" s="18"/>
      <c r="E23" s="295"/>
      <c r="F23" s="300"/>
      <c r="G23" s="300"/>
      <c r="H23" s="300"/>
      <c r="I23" s="18"/>
      <c r="J23" s="293"/>
      <c r="K23" s="18"/>
      <c r="L23" s="296"/>
      <c r="M23" s="113"/>
      <c r="N23" s="296"/>
      <c r="O23" s="296"/>
      <c r="P23" s="303"/>
      <c r="Q23" s="168"/>
      <c r="R23" s="298"/>
    </row>
    <row r="24" spans="1:18" ht="18" customHeight="1">
      <c r="A24" s="218">
        <v>6</v>
      </c>
      <c r="B24" s="216" t="s">
        <v>64</v>
      </c>
      <c r="C24" s="299">
        <v>1</v>
      </c>
      <c r="D24" s="299" t="s">
        <v>9</v>
      </c>
      <c r="E24" s="350">
        <v>356200</v>
      </c>
      <c r="F24" s="9" t="s">
        <v>9</v>
      </c>
      <c r="G24" s="300">
        <v>1</v>
      </c>
      <c r="H24" s="300">
        <v>1</v>
      </c>
      <c r="I24" s="299" t="s">
        <v>9</v>
      </c>
      <c r="J24" s="405" t="s">
        <v>42</v>
      </c>
      <c r="K24" s="299" t="s">
        <v>9</v>
      </c>
      <c r="L24" s="299" t="s">
        <v>9</v>
      </c>
      <c r="M24" s="113">
        <v>12360</v>
      </c>
      <c r="N24" s="301">
        <v>13620</v>
      </c>
      <c r="O24" s="302" t="s">
        <v>9</v>
      </c>
      <c r="P24" s="303">
        <f>E24+M24</f>
        <v>368560</v>
      </c>
      <c r="Q24" s="168">
        <f>P24+N24</f>
        <v>382180</v>
      </c>
      <c r="R24" s="165" t="s">
        <v>101</v>
      </c>
    </row>
    <row r="25" spans="1:18" ht="18" customHeight="1">
      <c r="A25" s="217"/>
      <c r="B25" s="213" t="s">
        <v>60</v>
      </c>
      <c r="C25" s="18"/>
      <c r="D25" s="18"/>
      <c r="E25" s="295"/>
      <c r="F25" s="300"/>
      <c r="G25" s="300"/>
      <c r="H25" s="300"/>
      <c r="I25" s="18"/>
      <c r="J25" s="293"/>
      <c r="K25" s="18"/>
      <c r="L25" s="296"/>
      <c r="M25" s="296"/>
      <c r="N25" s="296"/>
      <c r="O25" s="296"/>
      <c r="P25" s="297"/>
      <c r="Q25" s="168"/>
      <c r="R25" s="165"/>
    </row>
    <row r="26" spans="1:18" ht="18" customHeight="1">
      <c r="A26" s="215"/>
      <c r="B26" s="219" t="s">
        <v>85</v>
      </c>
      <c r="C26" s="18"/>
      <c r="D26" s="18"/>
      <c r="E26" s="295"/>
      <c r="F26" s="300"/>
      <c r="G26" s="300"/>
      <c r="H26" s="300"/>
      <c r="I26" s="18"/>
      <c r="J26" s="293"/>
      <c r="K26" s="18"/>
      <c r="L26" s="296"/>
      <c r="M26" s="296"/>
      <c r="N26" s="296"/>
      <c r="O26" s="296"/>
      <c r="P26" s="297"/>
      <c r="Q26" s="168"/>
      <c r="R26" s="165"/>
    </row>
    <row r="27" spans="1:18" ht="18" customHeight="1">
      <c r="A27" s="214"/>
      <c r="B27" s="205"/>
      <c r="C27" s="80"/>
      <c r="D27" s="80"/>
      <c r="E27" s="237"/>
      <c r="F27" s="80"/>
      <c r="G27" s="80"/>
      <c r="H27" s="80"/>
      <c r="I27" s="80"/>
      <c r="J27" s="238"/>
      <c r="K27" s="80"/>
      <c r="L27" s="239"/>
      <c r="M27" s="239"/>
      <c r="N27" s="239"/>
      <c r="O27" s="239"/>
      <c r="P27" s="240"/>
      <c r="Q27" s="240"/>
      <c r="R27" s="242">
        <v>19</v>
      </c>
    </row>
    <row r="28" spans="1:18" ht="18" customHeight="1">
      <c r="A28" s="90" t="s">
        <v>2</v>
      </c>
      <c r="B28" s="2" t="s">
        <v>54</v>
      </c>
      <c r="C28" s="90" t="s">
        <v>3</v>
      </c>
      <c r="D28" s="806" t="s">
        <v>20</v>
      </c>
      <c r="E28" s="807"/>
      <c r="F28" s="808" t="s">
        <v>24</v>
      </c>
      <c r="G28" s="809"/>
      <c r="H28" s="810"/>
      <c r="I28" s="811" t="s">
        <v>17</v>
      </c>
      <c r="J28" s="812"/>
      <c r="K28" s="806"/>
      <c r="L28" s="800" t="s">
        <v>4</v>
      </c>
      <c r="M28" s="801"/>
      <c r="N28" s="801"/>
      <c r="O28" s="800" t="s">
        <v>5</v>
      </c>
      <c r="P28" s="813"/>
      <c r="Q28" s="814"/>
      <c r="R28" s="3" t="s">
        <v>40</v>
      </c>
    </row>
    <row r="29" spans="1:18" ht="18" customHeight="1">
      <c r="A29" s="81"/>
      <c r="B29" s="93" t="s">
        <v>53</v>
      </c>
      <c r="C29" s="91" t="s">
        <v>6</v>
      </c>
      <c r="D29" s="777" t="s">
        <v>19</v>
      </c>
      <c r="E29" s="778"/>
      <c r="F29" s="779" t="s">
        <v>25</v>
      </c>
      <c r="G29" s="780"/>
      <c r="H29" s="781"/>
      <c r="I29" s="782" t="s">
        <v>18</v>
      </c>
      <c r="J29" s="777"/>
      <c r="K29" s="778"/>
      <c r="L29" s="110"/>
      <c r="M29" s="401"/>
      <c r="N29" s="401"/>
      <c r="O29" s="111"/>
      <c r="P29" s="110"/>
      <c r="Q29" s="169"/>
      <c r="R29" s="94"/>
    </row>
    <row r="30" spans="1:18" ht="18" customHeight="1">
      <c r="A30" s="81"/>
      <c r="B30" s="199" t="s">
        <v>55</v>
      </c>
      <c r="C30" s="5"/>
      <c r="D30" s="786"/>
      <c r="E30" s="787"/>
      <c r="F30" s="788" t="s">
        <v>26</v>
      </c>
      <c r="G30" s="789"/>
      <c r="H30" s="790"/>
      <c r="I30" s="791"/>
      <c r="J30" s="792"/>
      <c r="K30" s="792"/>
      <c r="L30" s="793"/>
      <c r="M30" s="794"/>
      <c r="N30" s="794"/>
      <c r="O30" s="793"/>
      <c r="P30" s="795"/>
      <c r="Q30" s="796"/>
      <c r="R30" s="94"/>
    </row>
    <row r="31" spans="1:18" ht="24.75" customHeight="1">
      <c r="A31" s="81"/>
      <c r="B31" s="93"/>
      <c r="C31" s="6"/>
      <c r="D31" s="7" t="s">
        <v>7</v>
      </c>
      <c r="E31" s="8" t="s">
        <v>8</v>
      </c>
      <c r="F31" s="9">
        <v>2558</v>
      </c>
      <c r="G31" s="9">
        <v>2559</v>
      </c>
      <c r="H31" s="9">
        <v>2560</v>
      </c>
      <c r="I31" s="9">
        <v>2558</v>
      </c>
      <c r="J31" s="9">
        <v>2559</v>
      </c>
      <c r="K31" s="83">
        <v>2560</v>
      </c>
      <c r="L31" s="112">
        <v>2558</v>
      </c>
      <c r="M31" s="112">
        <v>2559</v>
      </c>
      <c r="N31" s="112">
        <v>2560</v>
      </c>
      <c r="O31" s="112">
        <v>2558</v>
      </c>
      <c r="P31" s="112">
        <v>2559</v>
      </c>
      <c r="Q31" s="112">
        <v>2560</v>
      </c>
      <c r="R31" s="11"/>
    </row>
    <row r="32" spans="1:18" ht="18" customHeight="1">
      <c r="A32" s="218">
        <v>7</v>
      </c>
      <c r="B32" s="216" t="s">
        <v>73</v>
      </c>
      <c r="C32" s="289">
        <v>1</v>
      </c>
      <c r="D32" s="290" t="s">
        <v>9</v>
      </c>
      <c r="E32" s="394">
        <v>309000</v>
      </c>
      <c r="F32" s="300">
        <v>1</v>
      </c>
      <c r="G32" s="300">
        <v>1</v>
      </c>
      <c r="H32" s="300">
        <v>1</v>
      </c>
      <c r="I32" s="290" t="s">
        <v>9</v>
      </c>
      <c r="J32" s="405" t="s">
        <v>42</v>
      </c>
      <c r="K32" s="291" t="s">
        <v>9</v>
      </c>
      <c r="L32" s="276">
        <v>8580</v>
      </c>
      <c r="M32" s="292">
        <v>9360</v>
      </c>
      <c r="N32" s="276">
        <v>11400</v>
      </c>
      <c r="O32" s="276">
        <v>251280</v>
      </c>
      <c r="P32" s="292">
        <f>E32+M32</f>
        <v>318360</v>
      </c>
      <c r="Q32" s="292">
        <f>P32+N32</f>
        <v>329760</v>
      </c>
      <c r="R32" s="165" t="s">
        <v>101</v>
      </c>
    </row>
    <row r="33" spans="1:18" ht="18" customHeight="1">
      <c r="A33" s="217"/>
      <c r="B33" s="213" t="s">
        <v>75</v>
      </c>
      <c r="C33" s="226"/>
      <c r="D33" s="173"/>
      <c r="E33" s="285"/>
      <c r="F33" s="300"/>
      <c r="G33" s="300"/>
      <c r="H33" s="300"/>
      <c r="I33" s="286"/>
      <c r="J33" s="286"/>
      <c r="K33" s="173"/>
      <c r="L33" s="175"/>
      <c r="M33" s="175"/>
      <c r="N33" s="175"/>
      <c r="O33" s="175"/>
      <c r="P33" s="287"/>
      <c r="Q33" s="287"/>
      <c r="R33" s="288"/>
    </row>
    <row r="34" spans="1:18" ht="18" customHeight="1">
      <c r="A34" s="218">
        <v>8</v>
      </c>
      <c r="B34" s="216" t="s">
        <v>65</v>
      </c>
      <c r="C34" s="226">
        <v>1</v>
      </c>
      <c r="D34" s="174">
        <v>1</v>
      </c>
      <c r="E34" s="376">
        <v>270660</v>
      </c>
      <c r="F34" s="200">
        <v>1</v>
      </c>
      <c r="G34" s="200">
        <v>1</v>
      </c>
      <c r="H34" s="200">
        <v>1</v>
      </c>
      <c r="I34" s="173" t="s">
        <v>9</v>
      </c>
      <c r="J34" s="173" t="s">
        <v>9</v>
      </c>
      <c r="K34" s="173" t="s">
        <v>9</v>
      </c>
      <c r="L34" s="175">
        <f>(19300-18590)*12</f>
        <v>8520</v>
      </c>
      <c r="M34" s="175">
        <v>2760</v>
      </c>
      <c r="N34" s="175">
        <f>(24010-23080)*12</f>
        <v>11160</v>
      </c>
      <c r="O34" s="131">
        <v>231600</v>
      </c>
      <c r="P34" s="272">
        <f>E34+M34</f>
        <v>273420</v>
      </c>
      <c r="Q34" s="131">
        <f>P34+N34</f>
        <v>284580</v>
      </c>
      <c r="R34" s="198"/>
    </row>
    <row r="35" spans="1:18" ht="18" customHeight="1">
      <c r="A35" s="215"/>
      <c r="B35" s="210" t="s">
        <v>74</v>
      </c>
      <c r="C35" s="226"/>
      <c r="D35" s="174"/>
      <c r="E35" s="376"/>
      <c r="F35" s="200"/>
      <c r="G35" s="200"/>
      <c r="H35" s="200"/>
      <c r="I35" s="173"/>
      <c r="J35" s="173"/>
      <c r="K35" s="173"/>
      <c r="L35" s="175"/>
      <c r="M35" s="175"/>
      <c r="N35" s="175"/>
      <c r="O35" s="131"/>
      <c r="P35" s="272"/>
      <c r="Q35" s="131"/>
      <c r="R35" s="198"/>
    </row>
    <row r="36" spans="1:19" ht="18" customHeight="1">
      <c r="A36" s="91">
        <v>9</v>
      </c>
      <c r="B36" s="209" t="s">
        <v>46</v>
      </c>
      <c r="C36" s="206">
        <v>1</v>
      </c>
      <c r="D36" s="18">
        <v>1</v>
      </c>
      <c r="E36" s="375">
        <v>429600</v>
      </c>
      <c r="F36" s="200">
        <v>1</v>
      </c>
      <c r="G36" s="200">
        <v>1</v>
      </c>
      <c r="H36" s="200">
        <v>1</v>
      </c>
      <c r="I36" s="18" t="s">
        <v>9</v>
      </c>
      <c r="J36" s="18" t="s">
        <v>9</v>
      </c>
      <c r="K36" s="18" t="s">
        <v>9</v>
      </c>
      <c r="L36" s="117">
        <f>(28880-27960)*12</f>
        <v>11040</v>
      </c>
      <c r="M36" s="113">
        <v>3240</v>
      </c>
      <c r="N36" s="116">
        <f>(33000-31880)*12</f>
        <v>13440</v>
      </c>
      <c r="O36" s="113">
        <v>400560</v>
      </c>
      <c r="P36" s="272">
        <f aca="true" t="shared" si="0" ref="P36:P42">E36+M36</f>
        <v>432840</v>
      </c>
      <c r="Q36" s="113">
        <f>P36+N36</f>
        <v>446280</v>
      </c>
      <c r="R36" s="197"/>
      <c r="S36" s="19"/>
    </row>
    <row r="37" spans="1:19" ht="18" customHeight="1">
      <c r="A37" s="91"/>
      <c r="B37" s="4" t="s">
        <v>74</v>
      </c>
      <c r="C37" s="206"/>
      <c r="D37" s="18"/>
      <c r="E37" s="375"/>
      <c r="F37" s="200"/>
      <c r="G37" s="200"/>
      <c r="H37" s="200"/>
      <c r="I37" s="18"/>
      <c r="J37" s="18"/>
      <c r="K37" s="18"/>
      <c r="L37" s="117"/>
      <c r="M37" s="113"/>
      <c r="N37" s="116"/>
      <c r="O37" s="113"/>
      <c r="P37" s="272"/>
      <c r="Q37" s="113"/>
      <c r="R37" s="197"/>
      <c r="S37" s="19"/>
    </row>
    <row r="38" spans="1:18" ht="18" customHeight="1">
      <c r="A38" s="90">
        <v>10</v>
      </c>
      <c r="B38" s="216" t="s">
        <v>77</v>
      </c>
      <c r="C38" s="206">
        <v>1</v>
      </c>
      <c r="D38" s="18">
        <v>1</v>
      </c>
      <c r="E38" s="377">
        <v>225720</v>
      </c>
      <c r="F38" s="200">
        <v>1</v>
      </c>
      <c r="G38" s="200">
        <v>1</v>
      </c>
      <c r="H38" s="200">
        <v>1</v>
      </c>
      <c r="I38" s="55" t="s">
        <v>9</v>
      </c>
      <c r="J38" s="21" t="s">
        <v>9</v>
      </c>
      <c r="K38" s="21" t="s">
        <v>9</v>
      </c>
      <c r="L38" s="118">
        <f>(16240-15610)*12</f>
        <v>7560</v>
      </c>
      <c r="M38" s="113">
        <v>2340</v>
      </c>
      <c r="N38" s="116">
        <f>(19970-19200)*12</f>
        <v>9240</v>
      </c>
      <c r="O38" s="113">
        <v>194880</v>
      </c>
      <c r="P38" s="272">
        <f t="shared" si="0"/>
        <v>228060</v>
      </c>
      <c r="Q38" s="113">
        <f>P38+N38</f>
        <v>237300</v>
      </c>
      <c r="R38" s="198"/>
    </row>
    <row r="39" spans="1:18" ht="18" customHeight="1">
      <c r="A39" s="91"/>
      <c r="B39" s="213" t="s">
        <v>76</v>
      </c>
      <c r="C39" s="206"/>
      <c r="D39" s="18"/>
      <c r="E39" s="377"/>
      <c r="F39" s="200"/>
      <c r="G39" s="200"/>
      <c r="H39" s="200"/>
      <c r="I39" s="55"/>
      <c r="J39" s="21"/>
      <c r="K39" s="21"/>
      <c r="L39" s="118"/>
      <c r="M39" s="113"/>
      <c r="N39" s="116"/>
      <c r="O39" s="113"/>
      <c r="P39" s="272"/>
      <c r="Q39" s="113"/>
      <c r="R39" s="198"/>
    </row>
    <row r="40" spans="1:18" ht="18" customHeight="1">
      <c r="A40" s="90">
        <v>11</v>
      </c>
      <c r="B40" s="216" t="s">
        <v>86</v>
      </c>
      <c r="C40" s="206">
        <v>1</v>
      </c>
      <c r="D40" s="18">
        <v>1</v>
      </c>
      <c r="E40" s="377">
        <v>207060</v>
      </c>
      <c r="F40" s="200">
        <v>1</v>
      </c>
      <c r="G40" s="200">
        <v>1</v>
      </c>
      <c r="H40" s="200">
        <v>1</v>
      </c>
      <c r="I40" s="55" t="s">
        <v>9</v>
      </c>
      <c r="J40" s="18" t="s">
        <v>9</v>
      </c>
      <c r="K40" s="18" t="s">
        <v>9</v>
      </c>
      <c r="L40" s="118">
        <f>(14850-14310)*12</f>
        <v>6480</v>
      </c>
      <c r="M40" s="113">
        <v>2280</v>
      </c>
      <c r="N40" s="116">
        <f>(18440-17690)*12</f>
        <v>9000</v>
      </c>
      <c r="O40" s="113">
        <v>178200</v>
      </c>
      <c r="P40" s="272">
        <f t="shared" si="0"/>
        <v>209340</v>
      </c>
      <c r="Q40" s="113">
        <f>P40+N40</f>
        <v>218340</v>
      </c>
      <c r="R40" s="14"/>
    </row>
    <row r="41" spans="1:18" ht="18" customHeight="1">
      <c r="A41" s="91"/>
      <c r="B41" s="213" t="s">
        <v>76</v>
      </c>
      <c r="C41" s="206"/>
      <c r="D41" s="18"/>
      <c r="E41" s="377"/>
      <c r="F41" s="200"/>
      <c r="G41" s="200"/>
      <c r="H41" s="200"/>
      <c r="I41" s="55"/>
      <c r="J41" s="18"/>
      <c r="K41" s="18"/>
      <c r="L41" s="118"/>
      <c r="M41" s="113"/>
      <c r="N41" s="116"/>
      <c r="O41" s="113"/>
      <c r="P41" s="272"/>
      <c r="Q41" s="113"/>
      <c r="R41" s="14"/>
    </row>
    <row r="42" spans="1:18" ht="21" customHeight="1">
      <c r="A42" s="189">
        <v>12</v>
      </c>
      <c r="B42" s="284" t="s">
        <v>78</v>
      </c>
      <c r="C42" s="201">
        <v>1</v>
      </c>
      <c r="D42" s="9">
        <v>1</v>
      </c>
      <c r="E42" s="377">
        <v>275040</v>
      </c>
      <c r="F42" s="200">
        <v>1</v>
      </c>
      <c r="G42" s="200">
        <v>1</v>
      </c>
      <c r="H42" s="200">
        <v>1</v>
      </c>
      <c r="I42" s="55" t="s">
        <v>9</v>
      </c>
      <c r="J42" s="9" t="s">
        <v>9</v>
      </c>
      <c r="K42" s="9" t="s">
        <v>9</v>
      </c>
      <c r="L42" s="113">
        <f>(20780-19970)*12</f>
        <v>9720</v>
      </c>
      <c r="M42" s="113">
        <v>2700</v>
      </c>
      <c r="N42" s="113">
        <f>(24270-23370)*12</f>
        <v>10800</v>
      </c>
      <c r="O42" s="113">
        <v>249360</v>
      </c>
      <c r="P42" s="272">
        <f t="shared" si="0"/>
        <v>277740</v>
      </c>
      <c r="Q42" s="113">
        <f>P42+N42</f>
        <v>288540</v>
      </c>
      <c r="R42" s="20"/>
    </row>
    <row r="43" spans="1:18" ht="18" customHeight="1">
      <c r="A43" s="192"/>
      <c r="B43" s="219" t="s">
        <v>76</v>
      </c>
      <c r="C43" s="201"/>
      <c r="D43" s="9"/>
      <c r="E43" s="377"/>
      <c r="F43" s="200"/>
      <c r="G43" s="200"/>
      <c r="H43" s="200"/>
      <c r="I43" s="55"/>
      <c r="J43" s="9"/>
      <c r="K43" s="9"/>
      <c r="L43" s="113"/>
      <c r="M43" s="113"/>
      <c r="N43" s="113"/>
      <c r="O43" s="113"/>
      <c r="P43" s="113"/>
      <c r="Q43" s="113"/>
      <c r="R43" s="20"/>
    </row>
    <row r="44" spans="1:18" s="26" customFormat="1" ht="15.75" customHeight="1">
      <c r="A44" s="86"/>
      <c r="B44" s="229" t="s">
        <v>12</v>
      </c>
      <c r="C44" s="9"/>
      <c r="D44" s="22"/>
      <c r="E44" s="378"/>
      <c r="F44" s="200"/>
      <c r="G44" s="200"/>
      <c r="H44" s="200"/>
      <c r="I44" s="24"/>
      <c r="J44" s="24"/>
      <c r="K44" s="24"/>
      <c r="L44" s="120"/>
      <c r="M44" s="120"/>
      <c r="N44" s="120"/>
      <c r="O44" s="120"/>
      <c r="P44" s="120"/>
      <c r="Q44" s="120"/>
      <c r="R44" s="25"/>
    </row>
    <row r="45" spans="1:18" ht="21" customHeight="1">
      <c r="A45" s="83">
        <v>13</v>
      </c>
      <c r="B45" s="308" t="s">
        <v>95</v>
      </c>
      <c r="C45" s="18">
        <v>2</v>
      </c>
      <c r="D45" s="18">
        <v>2</v>
      </c>
      <c r="E45" s="379">
        <f>(17270*12)*2</f>
        <v>414480</v>
      </c>
      <c r="F45" s="300">
        <v>2</v>
      </c>
      <c r="G45" s="300">
        <v>2</v>
      </c>
      <c r="H45" s="300">
        <v>2</v>
      </c>
      <c r="I45" s="27" t="s">
        <v>9</v>
      </c>
      <c r="J45" s="27" t="s">
        <v>9</v>
      </c>
      <c r="K45" s="27" t="s">
        <v>9</v>
      </c>
      <c r="L45" s="121" t="s">
        <v>9</v>
      </c>
      <c r="M45" s="121" t="s">
        <v>9</v>
      </c>
      <c r="N45" s="121" t="s">
        <v>9</v>
      </c>
      <c r="O45" s="121" t="s">
        <v>9</v>
      </c>
      <c r="P45" s="121" t="s">
        <v>9</v>
      </c>
      <c r="Q45" s="121" t="s">
        <v>9</v>
      </c>
      <c r="R45" s="14"/>
    </row>
    <row r="46" spans="1:18" ht="18" customHeight="1">
      <c r="A46" s="86"/>
      <c r="B46" s="28" t="s">
        <v>15</v>
      </c>
      <c r="C46" s="29"/>
      <c r="D46" s="30"/>
      <c r="E46" s="380"/>
      <c r="F46" s="200"/>
      <c r="G46" s="200"/>
      <c r="H46" s="200"/>
      <c r="I46" s="75"/>
      <c r="J46" s="76"/>
      <c r="K46" s="76"/>
      <c r="L46" s="122"/>
      <c r="M46" s="123"/>
      <c r="N46" s="124"/>
      <c r="O46" s="125"/>
      <c r="P46" s="125"/>
      <c r="Q46" s="125"/>
      <c r="R46" s="14"/>
    </row>
    <row r="47" spans="1:18" ht="18" customHeight="1">
      <c r="A47" s="83">
        <v>14</v>
      </c>
      <c r="B47" s="97" t="s">
        <v>28</v>
      </c>
      <c r="C47" s="10">
        <v>1</v>
      </c>
      <c r="D47" s="10">
        <v>1</v>
      </c>
      <c r="E47" s="381">
        <f>11550*12</f>
        <v>138600</v>
      </c>
      <c r="F47" s="200">
        <v>1</v>
      </c>
      <c r="G47" s="200">
        <v>1</v>
      </c>
      <c r="H47" s="200">
        <v>1</v>
      </c>
      <c r="I47" s="27" t="s">
        <v>9</v>
      </c>
      <c r="J47" s="27" t="s">
        <v>9</v>
      </c>
      <c r="K47" s="27" t="s">
        <v>9</v>
      </c>
      <c r="L47" s="279">
        <v>4920</v>
      </c>
      <c r="M47" s="403" t="s">
        <v>94</v>
      </c>
      <c r="N47" s="281">
        <v>5640</v>
      </c>
      <c r="O47" s="271">
        <v>128040</v>
      </c>
      <c r="P47" s="381">
        <f>11550*12</f>
        <v>138600</v>
      </c>
      <c r="Q47" s="280">
        <f>P47+N47</f>
        <v>144240</v>
      </c>
      <c r="R47" s="14"/>
    </row>
    <row r="48" spans="1:18" ht="15.75" customHeight="1">
      <c r="A48" s="83">
        <v>15</v>
      </c>
      <c r="B48" s="98" t="s">
        <v>29</v>
      </c>
      <c r="C48" s="9">
        <v>1</v>
      </c>
      <c r="D48" s="9">
        <v>1</v>
      </c>
      <c r="E48" s="381">
        <f>12520*12</f>
        <v>150240</v>
      </c>
      <c r="F48" s="200">
        <v>1</v>
      </c>
      <c r="G48" s="200">
        <v>1</v>
      </c>
      <c r="H48" s="200">
        <v>1</v>
      </c>
      <c r="I48" s="27" t="s">
        <v>9</v>
      </c>
      <c r="J48" s="27" t="s">
        <v>9</v>
      </c>
      <c r="K48" s="27" t="s">
        <v>9</v>
      </c>
      <c r="L48" s="279">
        <v>5400</v>
      </c>
      <c r="M48" s="403" t="s">
        <v>94</v>
      </c>
      <c r="N48" s="281">
        <v>6000</v>
      </c>
      <c r="O48" s="271">
        <v>138720</v>
      </c>
      <c r="P48" s="381">
        <f>12520*12</f>
        <v>150240</v>
      </c>
      <c r="Q48" s="280">
        <f>P48+N48</f>
        <v>156240</v>
      </c>
      <c r="R48" s="14"/>
    </row>
    <row r="49" spans="1:18" ht="15.75" customHeight="1">
      <c r="A49" s="83">
        <v>16</v>
      </c>
      <c r="B49" s="98" t="s">
        <v>30</v>
      </c>
      <c r="C49" s="9">
        <v>2</v>
      </c>
      <c r="D49" s="9">
        <v>2</v>
      </c>
      <c r="E49" s="381">
        <f>(12520*12)+(11550*12)*2</f>
        <v>427440</v>
      </c>
      <c r="F49" s="309">
        <v>2</v>
      </c>
      <c r="G49" s="309">
        <v>2</v>
      </c>
      <c r="H49" s="309">
        <v>2</v>
      </c>
      <c r="I49" s="27" t="s">
        <v>9</v>
      </c>
      <c r="J49" s="27" t="s">
        <v>9</v>
      </c>
      <c r="K49" s="27" t="s">
        <v>9</v>
      </c>
      <c r="L49" s="282">
        <f>5400+4920</f>
        <v>10320</v>
      </c>
      <c r="M49" s="403" t="s">
        <v>94</v>
      </c>
      <c r="N49" s="281">
        <f>(500*12)+(470*12)</f>
        <v>11640</v>
      </c>
      <c r="O49" s="262">
        <v>266760</v>
      </c>
      <c r="P49" s="381">
        <f>(12520*12)+(11550*12)*2</f>
        <v>427440</v>
      </c>
      <c r="Q49" s="280">
        <f>P49+N49</f>
        <v>439080</v>
      </c>
      <c r="R49" s="14"/>
    </row>
    <row r="50" spans="1:18" ht="18.75" customHeight="1">
      <c r="A50" s="83">
        <v>17</v>
      </c>
      <c r="B50" s="100" t="s">
        <v>21</v>
      </c>
      <c r="C50" s="9">
        <v>3</v>
      </c>
      <c r="D50" s="9">
        <v>3</v>
      </c>
      <c r="E50" s="381">
        <f>(11550*12*2)+(11530*12)</f>
        <v>415560</v>
      </c>
      <c r="F50" s="200">
        <v>3</v>
      </c>
      <c r="G50" s="200">
        <v>3</v>
      </c>
      <c r="H50" s="200">
        <v>3</v>
      </c>
      <c r="I50" s="102" t="s">
        <v>9</v>
      </c>
      <c r="J50" s="102" t="s">
        <v>9</v>
      </c>
      <c r="K50" s="102" t="s">
        <v>9</v>
      </c>
      <c r="L50" s="279">
        <f>4920*3</f>
        <v>14760</v>
      </c>
      <c r="M50" s="403" t="s">
        <v>94</v>
      </c>
      <c r="N50" s="281">
        <v>16920</v>
      </c>
      <c r="O50" s="271">
        <v>384120</v>
      </c>
      <c r="P50" s="381">
        <f>(11550*12*2)+(11530*12)</f>
        <v>415560</v>
      </c>
      <c r="Q50" s="280">
        <f>P50+N50</f>
        <v>432480</v>
      </c>
      <c r="R50" s="14"/>
    </row>
    <row r="51" spans="1:18" ht="18.75" customHeight="1">
      <c r="A51" s="85">
        <v>18</v>
      </c>
      <c r="B51" s="100" t="s">
        <v>27</v>
      </c>
      <c r="C51" s="9">
        <v>3</v>
      </c>
      <c r="D51" s="9">
        <v>3</v>
      </c>
      <c r="E51" s="382">
        <f>(11530*12*2)+(11150*12)</f>
        <v>410520</v>
      </c>
      <c r="F51" s="309">
        <v>3</v>
      </c>
      <c r="G51" s="309">
        <v>3</v>
      </c>
      <c r="H51" s="309">
        <v>3</v>
      </c>
      <c r="I51" s="102" t="s">
        <v>9</v>
      </c>
      <c r="J51" s="102" t="s">
        <v>9</v>
      </c>
      <c r="K51" s="102" t="s">
        <v>9</v>
      </c>
      <c r="L51" s="283">
        <f>(4920*2)+4800</f>
        <v>14640</v>
      </c>
      <c r="M51" s="403" t="s">
        <v>94</v>
      </c>
      <c r="N51" s="281">
        <v>16680</v>
      </c>
      <c r="O51" s="262">
        <v>379680</v>
      </c>
      <c r="P51" s="382">
        <f>(11530*12*2)+(11150*12)</f>
        <v>410520</v>
      </c>
      <c r="Q51" s="280">
        <f>P51+N51</f>
        <v>427200</v>
      </c>
      <c r="R51" s="14"/>
    </row>
    <row r="52" spans="1:18" ht="18.75" customHeight="1">
      <c r="A52" s="235"/>
      <c r="B52" s="328"/>
      <c r="C52" s="80"/>
      <c r="D52" s="80"/>
      <c r="E52" s="329"/>
      <c r="F52" s="58"/>
      <c r="G52" s="58"/>
      <c r="H52" s="58"/>
      <c r="I52" s="236"/>
      <c r="J52" s="236"/>
      <c r="K52" s="236"/>
      <c r="L52" s="330"/>
      <c r="M52" s="331"/>
      <c r="N52" s="332"/>
      <c r="O52" s="333"/>
      <c r="P52" s="334"/>
      <c r="Q52" s="333"/>
      <c r="R52" s="32"/>
    </row>
    <row r="53" spans="1:18" ht="18.75" customHeight="1">
      <c r="A53" s="235"/>
      <c r="B53" s="304"/>
      <c r="C53" s="305"/>
      <c r="D53" s="305"/>
      <c r="E53" s="306"/>
      <c r="F53" s="307"/>
      <c r="G53" s="80"/>
      <c r="H53" s="80"/>
      <c r="I53" s="236"/>
      <c r="J53" s="236"/>
      <c r="K53" s="236"/>
      <c r="L53" s="170"/>
      <c r="M53" s="171"/>
      <c r="N53" s="172"/>
      <c r="O53" s="130"/>
      <c r="P53" s="130"/>
      <c r="Q53" s="130"/>
      <c r="R53" s="241">
        <v>20</v>
      </c>
    </row>
    <row r="54" spans="1:18" ht="18.75" customHeight="1">
      <c r="A54" s="90" t="s">
        <v>2</v>
      </c>
      <c r="B54" s="2" t="s">
        <v>54</v>
      </c>
      <c r="C54" s="90" t="s">
        <v>3</v>
      </c>
      <c r="D54" s="806" t="s">
        <v>20</v>
      </c>
      <c r="E54" s="807"/>
      <c r="F54" s="808" t="s">
        <v>24</v>
      </c>
      <c r="G54" s="809"/>
      <c r="H54" s="810"/>
      <c r="I54" s="811" t="s">
        <v>17</v>
      </c>
      <c r="J54" s="812"/>
      <c r="K54" s="806"/>
      <c r="L54" s="800" t="s">
        <v>4</v>
      </c>
      <c r="M54" s="801"/>
      <c r="N54" s="801"/>
      <c r="O54" s="800" t="s">
        <v>5</v>
      </c>
      <c r="P54" s="813"/>
      <c r="Q54" s="814"/>
      <c r="R54" s="3" t="s">
        <v>40</v>
      </c>
    </row>
    <row r="55" spans="1:18" ht="18.75" customHeight="1">
      <c r="A55" s="81"/>
      <c r="B55" s="93" t="s">
        <v>53</v>
      </c>
      <c r="C55" s="91" t="s">
        <v>6</v>
      </c>
      <c r="D55" s="777" t="s">
        <v>19</v>
      </c>
      <c r="E55" s="778"/>
      <c r="F55" s="779" t="s">
        <v>25</v>
      </c>
      <c r="G55" s="780"/>
      <c r="H55" s="781"/>
      <c r="I55" s="782" t="s">
        <v>18</v>
      </c>
      <c r="J55" s="777"/>
      <c r="K55" s="778"/>
      <c r="L55" s="110"/>
      <c r="M55" s="401"/>
      <c r="N55" s="401"/>
      <c r="O55" s="111"/>
      <c r="P55" s="110"/>
      <c r="Q55" s="169"/>
      <c r="R55" s="94"/>
    </row>
    <row r="56" spans="1:18" ht="18.75" customHeight="1">
      <c r="A56" s="81"/>
      <c r="B56" s="199" t="s">
        <v>55</v>
      </c>
      <c r="C56" s="5"/>
      <c r="D56" s="786"/>
      <c r="E56" s="787"/>
      <c r="F56" s="788" t="s">
        <v>26</v>
      </c>
      <c r="G56" s="789"/>
      <c r="H56" s="790"/>
      <c r="I56" s="791"/>
      <c r="J56" s="792"/>
      <c r="K56" s="792"/>
      <c r="L56" s="793"/>
      <c r="M56" s="794"/>
      <c r="N56" s="794"/>
      <c r="O56" s="793"/>
      <c r="P56" s="795"/>
      <c r="Q56" s="796"/>
      <c r="R56" s="183"/>
    </row>
    <row r="57" spans="1:18" ht="24.75" customHeight="1">
      <c r="A57" s="82"/>
      <c r="B57" s="200"/>
      <c r="C57" s="6"/>
      <c r="D57" s="7" t="s">
        <v>7</v>
      </c>
      <c r="E57" s="8" t="s">
        <v>8</v>
      </c>
      <c r="F57" s="9">
        <v>2558</v>
      </c>
      <c r="G57" s="9">
        <v>2559</v>
      </c>
      <c r="H57" s="9">
        <v>2560</v>
      </c>
      <c r="I57" s="9">
        <v>2558</v>
      </c>
      <c r="J57" s="9">
        <v>2559</v>
      </c>
      <c r="K57" s="83">
        <v>2560</v>
      </c>
      <c r="L57" s="112">
        <v>2558</v>
      </c>
      <c r="M57" s="112">
        <v>2559</v>
      </c>
      <c r="N57" s="112">
        <v>2560</v>
      </c>
      <c r="O57" s="112">
        <v>2558</v>
      </c>
      <c r="P57" s="112">
        <v>2559</v>
      </c>
      <c r="Q57" s="112">
        <v>2560</v>
      </c>
      <c r="R57" s="184"/>
    </row>
    <row r="58" spans="1:18" ht="26.25" customHeight="1">
      <c r="A58" s="85"/>
      <c r="B58" s="50" t="s">
        <v>23</v>
      </c>
      <c r="C58" s="9"/>
      <c r="D58" s="9"/>
      <c r="E58" s="31"/>
      <c r="F58" s="10"/>
      <c r="G58" s="10"/>
      <c r="H58" s="10"/>
      <c r="I58" s="102"/>
      <c r="J58" s="102"/>
      <c r="K58" s="102"/>
      <c r="L58" s="121"/>
      <c r="M58" s="121"/>
      <c r="N58" s="121"/>
      <c r="O58" s="134"/>
      <c r="P58" s="134"/>
      <c r="Q58" s="134"/>
      <c r="R58" s="34"/>
    </row>
    <row r="59" spans="1:18" ht="18.75" customHeight="1">
      <c r="A59" s="85">
        <v>19</v>
      </c>
      <c r="B59" s="98" t="s">
        <v>69</v>
      </c>
      <c r="C59" s="9">
        <v>1</v>
      </c>
      <c r="D59" s="9" t="s">
        <v>9</v>
      </c>
      <c r="E59" s="383" t="s">
        <v>94</v>
      </c>
      <c r="F59" s="200">
        <v>1</v>
      </c>
      <c r="G59" s="200">
        <v>1</v>
      </c>
      <c r="H59" s="200">
        <v>1</v>
      </c>
      <c r="I59" s="102" t="s">
        <v>9</v>
      </c>
      <c r="J59" s="405" t="s">
        <v>42</v>
      </c>
      <c r="K59" s="102" t="s">
        <v>9</v>
      </c>
      <c r="L59" s="36" t="s">
        <v>94</v>
      </c>
      <c r="M59" s="36" t="s">
        <v>94</v>
      </c>
      <c r="N59" s="36" t="s">
        <v>94</v>
      </c>
      <c r="O59" s="134">
        <v>108000</v>
      </c>
      <c r="P59" s="134">
        <v>108000</v>
      </c>
      <c r="Q59" s="134">
        <v>108000</v>
      </c>
      <c r="R59" s="165" t="s">
        <v>101</v>
      </c>
    </row>
    <row r="60" spans="1:18" ht="21" customHeight="1">
      <c r="A60" s="83"/>
      <c r="B60" s="15" t="s">
        <v>14</v>
      </c>
      <c r="C60" s="18"/>
      <c r="D60" s="18"/>
      <c r="E60" s="384"/>
      <c r="F60" s="310"/>
      <c r="G60" s="310"/>
      <c r="H60" s="310"/>
      <c r="I60" s="55"/>
      <c r="J60" s="18"/>
      <c r="K60" s="35"/>
      <c r="L60" s="118"/>
      <c r="M60" s="119"/>
      <c r="N60" s="126"/>
      <c r="O60" s="116"/>
      <c r="P60" s="116"/>
      <c r="Q60" s="116"/>
      <c r="R60" s="186"/>
    </row>
    <row r="61" spans="1:18" ht="18" customHeight="1">
      <c r="A61" s="90"/>
      <c r="B61" s="202" t="s">
        <v>16</v>
      </c>
      <c r="C61" s="18"/>
      <c r="D61" s="18"/>
      <c r="E61" s="384"/>
      <c r="F61" s="310"/>
      <c r="G61" s="310"/>
      <c r="H61" s="310"/>
      <c r="I61" s="55"/>
      <c r="J61" s="18"/>
      <c r="K61" s="35"/>
      <c r="L61" s="118"/>
      <c r="M61" s="119"/>
      <c r="N61" s="126"/>
      <c r="O61" s="116"/>
      <c r="P61" s="116"/>
      <c r="Q61" s="116"/>
      <c r="R61" s="186"/>
    </row>
    <row r="62" spans="1:18" ht="18" customHeight="1">
      <c r="A62" s="90">
        <v>20</v>
      </c>
      <c r="B62" s="212" t="s">
        <v>66</v>
      </c>
      <c r="C62" s="9">
        <v>1</v>
      </c>
      <c r="D62" s="9">
        <v>1</v>
      </c>
      <c r="E62" s="385">
        <v>353640</v>
      </c>
      <c r="F62" s="200">
        <v>1</v>
      </c>
      <c r="G62" s="200">
        <v>1</v>
      </c>
      <c r="H62" s="200">
        <v>1</v>
      </c>
      <c r="I62" s="55" t="s">
        <v>9</v>
      </c>
      <c r="J62" s="9" t="s">
        <v>9</v>
      </c>
      <c r="K62" s="9" t="s">
        <v>9</v>
      </c>
      <c r="L62" s="270">
        <v>13920</v>
      </c>
      <c r="M62" s="270">
        <v>2940</v>
      </c>
      <c r="N62" s="273">
        <v>12240</v>
      </c>
      <c r="O62" s="271">
        <v>381000</v>
      </c>
      <c r="P62" s="272">
        <f>E62+M62</f>
        <v>356580</v>
      </c>
      <c r="Q62" s="271">
        <f>P62+N62</f>
        <v>368820</v>
      </c>
      <c r="R62" s="186"/>
    </row>
    <row r="63" spans="1:18" ht="18" customHeight="1">
      <c r="A63" s="91"/>
      <c r="B63" s="221" t="s">
        <v>67</v>
      </c>
      <c r="C63" s="18"/>
      <c r="D63" s="18"/>
      <c r="E63" s="384"/>
      <c r="F63" s="311"/>
      <c r="G63" s="311"/>
      <c r="H63" s="311"/>
      <c r="I63" s="55"/>
      <c r="J63" s="18"/>
      <c r="K63" s="35"/>
      <c r="L63" s="118"/>
      <c r="M63" s="119"/>
      <c r="N63" s="126"/>
      <c r="O63" s="116"/>
      <c r="P63" s="272"/>
      <c r="Q63" s="116"/>
      <c r="R63" s="186"/>
    </row>
    <row r="64" spans="1:18" ht="18" customHeight="1">
      <c r="A64" s="86"/>
      <c r="B64" s="222" t="s">
        <v>61</v>
      </c>
      <c r="C64" s="9"/>
      <c r="D64" s="9"/>
      <c r="E64" s="385"/>
      <c r="F64" s="200"/>
      <c r="G64" s="200"/>
      <c r="H64" s="200"/>
      <c r="I64" s="55"/>
      <c r="J64" s="9"/>
      <c r="K64" s="36"/>
      <c r="L64" s="148"/>
      <c r="M64" s="119"/>
      <c r="N64" s="119"/>
      <c r="O64" s="113"/>
      <c r="P64" s="272"/>
      <c r="Q64" s="113"/>
      <c r="R64" s="180"/>
    </row>
    <row r="65" spans="1:18" ht="17.25" customHeight="1">
      <c r="A65" s="91">
        <v>21</v>
      </c>
      <c r="B65" s="212" t="s">
        <v>68</v>
      </c>
      <c r="C65" s="9">
        <v>1</v>
      </c>
      <c r="D65" s="9">
        <v>1</v>
      </c>
      <c r="E65" s="386">
        <v>300480</v>
      </c>
      <c r="F65" s="200">
        <v>1</v>
      </c>
      <c r="G65" s="200">
        <v>1</v>
      </c>
      <c r="H65" s="200">
        <v>1</v>
      </c>
      <c r="I65" s="9" t="s">
        <v>9</v>
      </c>
      <c r="J65" s="9" t="s">
        <v>9</v>
      </c>
      <c r="K65" s="9" t="s">
        <v>9</v>
      </c>
      <c r="L65" s="274">
        <v>278820</v>
      </c>
      <c r="M65" s="352">
        <v>2880</v>
      </c>
      <c r="N65" s="274">
        <v>11760</v>
      </c>
      <c r="O65" s="315">
        <v>278820</v>
      </c>
      <c r="P65" s="272">
        <f>E65+M65</f>
        <v>303360</v>
      </c>
      <c r="Q65" s="275">
        <f>P65+N65</f>
        <v>315120</v>
      </c>
      <c r="R65" s="180"/>
    </row>
    <row r="66" spans="1:18" ht="18" customHeight="1">
      <c r="A66" s="91"/>
      <c r="B66" s="221" t="s">
        <v>67</v>
      </c>
      <c r="C66" s="9"/>
      <c r="D66" s="9"/>
      <c r="E66" s="385"/>
      <c r="F66" s="200"/>
      <c r="G66" s="200"/>
      <c r="H66" s="200"/>
      <c r="I66" s="55"/>
      <c r="J66" s="9"/>
      <c r="K66" s="36"/>
      <c r="L66" s="148"/>
      <c r="M66" s="119"/>
      <c r="N66" s="119"/>
      <c r="O66" s="113"/>
      <c r="P66" s="113"/>
      <c r="Q66" s="113"/>
      <c r="R66" s="180"/>
    </row>
    <row r="67" spans="1:18" ht="18" customHeight="1">
      <c r="A67" s="91"/>
      <c r="B67" s="230" t="s">
        <v>61</v>
      </c>
      <c r="C67" s="49"/>
      <c r="D67" s="9"/>
      <c r="E67" s="385"/>
      <c r="F67" s="200"/>
      <c r="G67" s="200"/>
      <c r="H67" s="200"/>
      <c r="I67" s="55"/>
      <c r="J67" s="9"/>
      <c r="K67" s="36"/>
      <c r="L67" s="148"/>
      <c r="M67" s="119"/>
      <c r="N67" s="119"/>
      <c r="O67" s="113"/>
      <c r="P67" s="113"/>
      <c r="Q67" s="113"/>
      <c r="R67" s="180"/>
    </row>
    <row r="68" spans="1:18" ht="18" customHeight="1">
      <c r="A68" s="318"/>
      <c r="B68" s="320" t="s">
        <v>87</v>
      </c>
      <c r="C68" s="201" t="s">
        <v>9</v>
      </c>
      <c r="D68" s="9" t="s">
        <v>9</v>
      </c>
      <c r="E68" s="387" t="s">
        <v>9</v>
      </c>
      <c r="F68" s="200">
        <v>1</v>
      </c>
      <c r="G68" s="27" t="s">
        <v>9</v>
      </c>
      <c r="H68" s="27" t="s">
        <v>9</v>
      </c>
      <c r="I68" s="27" t="s">
        <v>9</v>
      </c>
      <c r="J68" s="293" t="s">
        <v>42</v>
      </c>
      <c r="K68" s="55" t="s">
        <v>9</v>
      </c>
      <c r="L68" s="148">
        <v>8580</v>
      </c>
      <c r="M68" s="121" t="s">
        <v>9</v>
      </c>
      <c r="N68" s="121" t="s">
        <v>9</v>
      </c>
      <c r="O68" s="113">
        <v>251280</v>
      </c>
      <c r="P68" s="351" t="s">
        <v>94</v>
      </c>
      <c r="Q68" s="351" t="s">
        <v>94</v>
      </c>
      <c r="R68" s="180"/>
    </row>
    <row r="69" spans="1:18" ht="18" customHeight="1">
      <c r="A69" s="319"/>
      <c r="B69" s="321" t="s">
        <v>91</v>
      </c>
      <c r="C69" s="201"/>
      <c r="D69" s="9"/>
      <c r="E69" s="385"/>
      <c r="F69" s="200"/>
      <c r="G69" s="27"/>
      <c r="H69" s="27"/>
      <c r="I69" s="9"/>
      <c r="J69" s="293"/>
      <c r="K69" s="55"/>
      <c r="L69" s="148"/>
      <c r="M69" s="121"/>
      <c r="N69" s="121"/>
      <c r="O69" s="113"/>
      <c r="P69" s="121"/>
      <c r="Q69" s="121"/>
      <c r="R69" s="180"/>
    </row>
    <row r="70" spans="1:18" ht="18" customHeight="1">
      <c r="A70" s="91">
        <v>22</v>
      </c>
      <c r="B70" s="210" t="s">
        <v>80</v>
      </c>
      <c r="C70" s="201">
        <v>1</v>
      </c>
      <c r="D70" s="9">
        <v>1</v>
      </c>
      <c r="E70" s="388">
        <v>258000</v>
      </c>
      <c r="F70" s="200">
        <v>1</v>
      </c>
      <c r="G70" s="200">
        <v>1</v>
      </c>
      <c r="H70" s="200">
        <v>1</v>
      </c>
      <c r="I70" s="9" t="s">
        <v>9</v>
      </c>
      <c r="J70" s="9" t="s">
        <v>9</v>
      </c>
      <c r="K70" s="9" t="s">
        <v>9</v>
      </c>
      <c r="L70" s="271">
        <f>(19660-18950)*12</f>
        <v>8520</v>
      </c>
      <c r="M70" s="272">
        <v>2280</v>
      </c>
      <c r="N70" s="271">
        <v>8640</v>
      </c>
      <c r="O70" s="271">
        <v>235920</v>
      </c>
      <c r="P70" s="272">
        <f>E70+M70</f>
        <v>260280</v>
      </c>
      <c r="Q70" s="271">
        <f>P70+N70</f>
        <v>268920</v>
      </c>
      <c r="R70" s="186"/>
    </row>
    <row r="71" spans="1:18" ht="18" customHeight="1">
      <c r="A71" s="91"/>
      <c r="B71" s="210" t="s">
        <v>79</v>
      </c>
      <c r="C71" s="201"/>
      <c r="D71" s="9"/>
      <c r="E71" s="388"/>
      <c r="F71" s="200"/>
      <c r="G71" s="200"/>
      <c r="H71" s="200"/>
      <c r="I71" s="9"/>
      <c r="J71" s="9"/>
      <c r="K71" s="9"/>
      <c r="L71" s="113"/>
      <c r="M71" s="113"/>
      <c r="N71" s="113"/>
      <c r="O71" s="113"/>
      <c r="P71" s="113"/>
      <c r="Q71" s="113"/>
      <c r="R71" s="186"/>
    </row>
    <row r="72" spans="1:18" ht="18" customHeight="1">
      <c r="A72" s="231">
        <v>23</v>
      </c>
      <c r="B72" s="204" t="s">
        <v>82</v>
      </c>
      <c r="C72" s="203">
        <v>1</v>
      </c>
      <c r="D72" s="9">
        <v>1</v>
      </c>
      <c r="E72" s="379">
        <v>223080</v>
      </c>
      <c r="F72" s="200">
        <v>1</v>
      </c>
      <c r="G72" s="200">
        <v>1</v>
      </c>
      <c r="H72" s="200">
        <v>1</v>
      </c>
      <c r="I72" s="9" t="s">
        <v>9</v>
      </c>
      <c r="J72" s="9" t="s">
        <v>9</v>
      </c>
      <c r="K72" s="9" t="s">
        <v>9</v>
      </c>
      <c r="L72" s="261">
        <f>(18230-17550)*12</f>
        <v>8160</v>
      </c>
      <c r="M72" s="265">
        <v>2160</v>
      </c>
      <c r="N72" s="278">
        <f>(19660-18950)*12</f>
        <v>8520</v>
      </c>
      <c r="O72" s="262">
        <v>218760</v>
      </c>
      <c r="P72" s="272">
        <f>E72+M72</f>
        <v>225240</v>
      </c>
      <c r="Q72" s="262">
        <f>P72+N72</f>
        <v>233760</v>
      </c>
      <c r="R72" s="186"/>
    </row>
    <row r="73" spans="1:18" ht="18" customHeight="1">
      <c r="A73" s="227"/>
      <c r="B73" s="164" t="s">
        <v>79</v>
      </c>
      <c r="C73" s="203"/>
      <c r="D73" s="9"/>
      <c r="E73" s="379"/>
      <c r="F73" s="10"/>
      <c r="G73" s="10"/>
      <c r="H73" s="10"/>
      <c r="I73" s="9"/>
      <c r="J73" s="9"/>
      <c r="K73" s="9"/>
      <c r="L73" s="128"/>
      <c r="M73" s="128"/>
      <c r="N73" s="129"/>
      <c r="O73" s="113"/>
      <c r="P73" s="113"/>
      <c r="Q73" s="113"/>
      <c r="R73" s="186"/>
    </row>
    <row r="74" spans="1:18" ht="18" customHeight="1">
      <c r="A74" s="228">
        <v>24</v>
      </c>
      <c r="B74" s="232" t="s">
        <v>77</v>
      </c>
      <c r="C74" s="206">
        <v>1</v>
      </c>
      <c r="D74" s="9">
        <v>1</v>
      </c>
      <c r="E74" s="389">
        <v>188640</v>
      </c>
      <c r="F74" s="200">
        <v>1</v>
      </c>
      <c r="G74" s="200">
        <v>1</v>
      </c>
      <c r="H74" s="200">
        <v>1</v>
      </c>
      <c r="I74" s="18" t="s">
        <v>9</v>
      </c>
      <c r="J74" s="18" t="s">
        <v>9</v>
      </c>
      <c r="K74" s="18" t="s">
        <v>9</v>
      </c>
      <c r="L74" s="276">
        <f>(10760-10350)*12</f>
        <v>4920</v>
      </c>
      <c r="M74" s="277">
        <v>1860</v>
      </c>
      <c r="N74" s="276">
        <v>7440</v>
      </c>
      <c r="O74" s="262">
        <v>129120</v>
      </c>
      <c r="P74" s="272">
        <f>E74+M74</f>
        <v>190500</v>
      </c>
      <c r="Q74" s="262">
        <f>P74+N74</f>
        <v>197940</v>
      </c>
      <c r="R74" s="187"/>
    </row>
    <row r="75" spans="1:18" ht="18" customHeight="1">
      <c r="A75" s="357"/>
      <c r="B75" s="233" t="s">
        <v>81</v>
      </c>
      <c r="C75" s="358"/>
      <c r="D75" s="49"/>
      <c r="E75" s="390"/>
      <c r="F75" s="344"/>
      <c r="G75" s="344"/>
      <c r="H75" s="344"/>
      <c r="I75" s="359"/>
      <c r="J75" s="359"/>
      <c r="K75" s="359"/>
      <c r="L75" s="360"/>
      <c r="M75" s="360"/>
      <c r="N75" s="360"/>
      <c r="O75" s="317"/>
      <c r="P75" s="317"/>
      <c r="Q75" s="317"/>
      <c r="R75" s="361"/>
    </row>
    <row r="76" spans="1:18" ht="18" customHeight="1">
      <c r="A76" s="367"/>
      <c r="B76" s="368"/>
      <c r="C76" s="369"/>
      <c r="D76" s="370"/>
      <c r="E76" s="371"/>
      <c r="F76" s="369"/>
      <c r="G76" s="369"/>
      <c r="H76" s="369"/>
      <c r="I76" s="370"/>
      <c r="J76" s="370"/>
      <c r="K76" s="370"/>
      <c r="L76" s="400"/>
      <c r="M76" s="400"/>
      <c r="N76" s="400"/>
      <c r="O76" s="400"/>
      <c r="P76" s="400"/>
      <c r="Q76" s="400"/>
      <c r="R76" s="372"/>
    </row>
    <row r="77" spans="1:18" ht="18" customHeight="1">
      <c r="A77" s="362"/>
      <c r="B77" s="32"/>
      <c r="C77" s="363"/>
      <c r="D77" s="364"/>
      <c r="E77" s="365"/>
      <c r="F77" s="363"/>
      <c r="G77" s="363"/>
      <c r="H77" s="363"/>
      <c r="I77" s="364"/>
      <c r="J77" s="364"/>
      <c r="K77" s="364"/>
      <c r="L77" s="401"/>
      <c r="M77" s="401"/>
      <c r="N77" s="401"/>
      <c r="O77" s="401"/>
      <c r="P77" s="401"/>
      <c r="Q77" s="401"/>
      <c r="R77" s="366"/>
    </row>
    <row r="78" spans="1:18" ht="18" customHeight="1">
      <c r="A78" s="244"/>
      <c r="B78" s="245"/>
      <c r="C78" s="246"/>
      <c r="D78" s="196"/>
      <c r="E78" s="247"/>
      <c r="F78" s="196"/>
      <c r="G78" s="196"/>
      <c r="H78" s="196"/>
      <c r="I78" s="196"/>
      <c r="J78" s="196"/>
      <c r="K78" s="196"/>
      <c r="L78" s="248"/>
      <c r="M78" s="248"/>
      <c r="N78" s="249"/>
      <c r="O78" s="250"/>
      <c r="P78" s="250"/>
      <c r="Q78" s="250"/>
      <c r="R78" s="251">
        <v>21</v>
      </c>
    </row>
    <row r="79" spans="1:18" ht="18" customHeight="1">
      <c r="A79" s="91" t="s">
        <v>2</v>
      </c>
      <c r="B79" s="93" t="s">
        <v>54</v>
      </c>
      <c r="C79" s="91" t="s">
        <v>3</v>
      </c>
      <c r="D79" s="778" t="s">
        <v>20</v>
      </c>
      <c r="E79" s="797"/>
      <c r="F79" s="780" t="s">
        <v>24</v>
      </c>
      <c r="G79" s="798"/>
      <c r="H79" s="799"/>
      <c r="I79" s="782" t="s">
        <v>17</v>
      </c>
      <c r="J79" s="777"/>
      <c r="K79" s="778"/>
      <c r="L79" s="783" t="s">
        <v>4</v>
      </c>
      <c r="M79" s="815"/>
      <c r="N79" s="815"/>
      <c r="O79" s="783" t="s">
        <v>5</v>
      </c>
      <c r="P79" s="784"/>
      <c r="Q79" s="785"/>
      <c r="R79" s="3" t="s">
        <v>40</v>
      </c>
    </row>
    <row r="80" spans="1:18" ht="18" customHeight="1">
      <c r="A80" s="81"/>
      <c r="B80" s="93" t="s">
        <v>53</v>
      </c>
      <c r="C80" s="91" t="s">
        <v>6</v>
      </c>
      <c r="D80" s="777" t="s">
        <v>19</v>
      </c>
      <c r="E80" s="778"/>
      <c r="F80" s="779" t="s">
        <v>25</v>
      </c>
      <c r="G80" s="780"/>
      <c r="H80" s="781"/>
      <c r="I80" s="782" t="s">
        <v>18</v>
      </c>
      <c r="J80" s="777"/>
      <c r="K80" s="778"/>
      <c r="L80" s="110"/>
      <c r="M80" s="401"/>
      <c r="N80" s="401"/>
      <c r="O80" s="111"/>
      <c r="P80" s="110"/>
      <c r="Q80" s="169"/>
      <c r="R80" s="94"/>
    </row>
    <row r="81" spans="1:18" ht="18" customHeight="1">
      <c r="A81" s="81"/>
      <c r="B81" s="199" t="s">
        <v>55</v>
      </c>
      <c r="C81" s="5"/>
      <c r="D81" s="786"/>
      <c r="E81" s="787"/>
      <c r="F81" s="788" t="s">
        <v>26</v>
      </c>
      <c r="G81" s="789"/>
      <c r="H81" s="790"/>
      <c r="I81" s="791"/>
      <c r="J81" s="792"/>
      <c r="K81" s="792"/>
      <c r="L81" s="793"/>
      <c r="M81" s="794"/>
      <c r="N81" s="794"/>
      <c r="O81" s="793"/>
      <c r="P81" s="795"/>
      <c r="Q81" s="796"/>
      <c r="R81" s="94"/>
    </row>
    <row r="82" spans="1:18" ht="18.75" customHeight="1">
      <c r="A82" s="82"/>
      <c r="B82" s="200"/>
      <c r="C82" s="6"/>
      <c r="D82" s="7" t="s">
        <v>7</v>
      </c>
      <c r="E82" s="8" t="s">
        <v>8</v>
      </c>
      <c r="F82" s="9">
        <v>2558</v>
      </c>
      <c r="G82" s="9">
        <v>2559</v>
      </c>
      <c r="H82" s="9">
        <v>2560</v>
      </c>
      <c r="I82" s="9">
        <v>2558</v>
      </c>
      <c r="J82" s="9">
        <v>2559</v>
      </c>
      <c r="K82" s="83">
        <v>2560</v>
      </c>
      <c r="L82" s="112">
        <v>2558</v>
      </c>
      <c r="M82" s="112">
        <v>2559</v>
      </c>
      <c r="N82" s="112">
        <v>2560</v>
      </c>
      <c r="O82" s="112">
        <v>2558</v>
      </c>
      <c r="P82" s="112">
        <v>2559</v>
      </c>
      <c r="Q82" s="112">
        <v>2560</v>
      </c>
      <c r="R82" s="11"/>
    </row>
    <row r="83" spans="1:18" ht="26.25" customHeight="1">
      <c r="A83" s="96"/>
      <c r="B83" s="234" t="s">
        <v>15</v>
      </c>
      <c r="C83" s="60"/>
      <c r="D83" s="24"/>
      <c r="E83" s="23"/>
      <c r="F83" s="78"/>
      <c r="G83" s="78"/>
      <c r="H83" s="78"/>
      <c r="I83" s="24"/>
      <c r="J83" s="24"/>
      <c r="K83" s="23"/>
      <c r="L83" s="120"/>
      <c r="M83" s="120"/>
      <c r="N83" s="120"/>
      <c r="O83" s="120"/>
      <c r="P83" s="120"/>
      <c r="Q83" s="120"/>
      <c r="R83" s="186"/>
    </row>
    <row r="84" spans="1:18" ht="21" customHeight="1">
      <c r="A84" s="96">
        <v>25</v>
      </c>
      <c r="B84" s="97" t="s">
        <v>48</v>
      </c>
      <c r="C84" s="22">
        <v>1</v>
      </c>
      <c r="D84" s="38" t="s">
        <v>9</v>
      </c>
      <c r="E84" s="383" t="s">
        <v>94</v>
      </c>
      <c r="F84" s="200">
        <v>1</v>
      </c>
      <c r="G84" s="200">
        <v>1</v>
      </c>
      <c r="H84" s="200">
        <v>1</v>
      </c>
      <c r="I84" s="293" t="s">
        <v>41</v>
      </c>
      <c r="J84" s="405" t="s">
        <v>42</v>
      </c>
      <c r="K84" s="102" t="s">
        <v>9</v>
      </c>
      <c r="L84" s="294">
        <f>10840*12</f>
        <v>130080</v>
      </c>
      <c r="M84" s="134">
        <v>5280</v>
      </c>
      <c r="N84" s="116">
        <v>5520</v>
      </c>
      <c r="O84" s="294">
        <f>10840*12</f>
        <v>130080</v>
      </c>
      <c r="P84" s="294">
        <f>L84+M84</f>
        <v>135360</v>
      </c>
      <c r="Q84" s="113">
        <f>P84+N84</f>
        <v>140880</v>
      </c>
      <c r="R84" s="165" t="s">
        <v>101</v>
      </c>
    </row>
    <row r="85" spans="1:18" ht="21" customHeight="1">
      <c r="A85" s="95">
        <v>26</v>
      </c>
      <c r="B85" s="97" t="s">
        <v>49</v>
      </c>
      <c r="C85" s="22">
        <v>1</v>
      </c>
      <c r="D85" s="38" t="s">
        <v>9</v>
      </c>
      <c r="E85" s="383" t="s">
        <v>94</v>
      </c>
      <c r="F85" s="200">
        <v>1</v>
      </c>
      <c r="G85" s="200">
        <v>1</v>
      </c>
      <c r="H85" s="200">
        <v>1</v>
      </c>
      <c r="I85" s="293" t="s">
        <v>41</v>
      </c>
      <c r="J85" s="405" t="s">
        <v>42</v>
      </c>
      <c r="K85" s="102" t="s">
        <v>9</v>
      </c>
      <c r="L85" s="294">
        <f>10840*12</f>
        <v>130080</v>
      </c>
      <c r="M85" s="194">
        <v>5280</v>
      </c>
      <c r="N85" s="116">
        <v>5520</v>
      </c>
      <c r="O85" s="294">
        <f>10840*12</f>
        <v>130080</v>
      </c>
      <c r="P85" s="294">
        <f>L85+M85</f>
        <v>135360</v>
      </c>
      <c r="Q85" s="113">
        <f>P85+N85</f>
        <v>140880</v>
      </c>
      <c r="R85" s="165" t="s">
        <v>101</v>
      </c>
    </row>
    <row r="86" spans="1:18" ht="21" customHeight="1">
      <c r="A86" s="83"/>
      <c r="B86" s="15" t="s">
        <v>13</v>
      </c>
      <c r="C86" s="9"/>
      <c r="D86" s="39"/>
      <c r="E86" s="388"/>
      <c r="F86" s="312"/>
      <c r="G86" s="312"/>
      <c r="H86" s="312"/>
      <c r="I86" s="27"/>
      <c r="J86" s="27"/>
      <c r="K86" s="13"/>
      <c r="L86" s="113"/>
      <c r="M86" s="121"/>
      <c r="N86" s="121"/>
      <c r="O86" s="121"/>
      <c r="P86" s="121"/>
      <c r="Q86" s="121"/>
      <c r="R86" s="179"/>
    </row>
    <row r="87" spans="1:18" ht="18" customHeight="1">
      <c r="A87" s="86"/>
      <c r="B87" s="40" t="s">
        <v>16</v>
      </c>
      <c r="C87" s="10"/>
      <c r="D87" s="41"/>
      <c r="E87" s="391"/>
      <c r="F87" s="313"/>
      <c r="G87" s="313"/>
      <c r="H87" s="313"/>
      <c r="I87" s="74"/>
      <c r="J87" s="74"/>
      <c r="K87" s="42"/>
      <c r="L87" s="131"/>
      <c r="M87" s="132"/>
      <c r="N87" s="132"/>
      <c r="O87" s="132"/>
      <c r="P87" s="132"/>
      <c r="Q87" s="132"/>
      <c r="R87" s="178"/>
    </row>
    <row r="88" spans="1:18" ht="18" customHeight="1">
      <c r="A88" s="91">
        <v>27</v>
      </c>
      <c r="B88" s="4" t="s">
        <v>90</v>
      </c>
      <c r="C88" s="65">
        <v>1</v>
      </c>
      <c r="D88" s="65">
        <v>1</v>
      </c>
      <c r="E88" s="388">
        <v>359520</v>
      </c>
      <c r="F88" s="200">
        <v>1</v>
      </c>
      <c r="G88" s="200">
        <v>1</v>
      </c>
      <c r="H88" s="200">
        <v>1</v>
      </c>
      <c r="I88" s="9" t="s">
        <v>9</v>
      </c>
      <c r="J88" s="55" t="s">
        <v>9</v>
      </c>
      <c r="K88" s="55" t="s">
        <v>9</v>
      </c>
      <c r="L88" s="115">
        <f>(22920-22040)*12</f>
        <v>10560</v>
      </c>
      <c r="M88" s="113">
        <v>3120</v>
      </c>
      <c r="N88" s="115">
        <f>(28030-26980)*12</f>
        <v>12600</v>
      </c>
      <c r="O88" s="113">
        <v>330120</v>
      </c>
      <c r="P88" s="272">
        <f>E88+M88</f>
        <v>362640</v>
      </c>
      <c r="Q88" s="113">
        <f>P88+N88</f>
        <v>375240</v>
      </c>
      <c r="R88" s="181"/>
    </row>
    <row r="89" spans="1:18" ht="18" customHeight="1">
      <c r="A89" s="91"/>
      <c r="B89" s="221" t="s">
        <v>89</v>
      </c>
      <c r="C89" s="9"/>
      <c r="D89" s="9"/>
      <c r="E89" s="388"/>
      <c r="F89" s="200"/>
      <c r="G89" s="200"/>
      <c r="H89" s="200"/>
      <c r="I89" s="9"/>
      <c r="J89" s="55"/>
      <c r="K89" s="55"/>
      <c r="L89" s="115"/>
      <c r="M89" s="113"/>
      <c r="N89" s="115"/>
      <c r="O89" s="113"/>
      <c r="P89" s="113"/>
      <c r="Q89" s="113"/>
      <c r="R89" s="181"/>
    </row>
    <row r="90" spans="1:18" ht="18" customHeight="1">
      <c r="A90" s="91"/>
      <c r="B90" s="222" t="s">
        <v>85</v>
      </c>
      <c r="C90" s="65"/>
      <c r="D90" s="65"/>
      <c r="E90" s="388"/>
      <c r="F90" s="200"/>
      <c r="G90" s="200"/>
      <c r="H90" s="200"/>
      <c r="I90" s="9"/>
      <c r="J90" s="55"/>
      <c r="K90" s="55"/>
      <c r="L90" s="115"/>
      <c r="M90" s="113"/>
      <c r="N90" s="115"/>
      <c r="O90" s="113"/>
      <c r="P90" s="113"/>
      <c r="Q90" s="113"/>
      <c r="R90" s="181"/>
    </row>
    <row r="91" spans="1:18" ht="18" customHeight="1">
      <c r="A91" s="83"/>
      <c r="B91" s="12" t="s">
        <v>88</v>
      </c>
      <c r="C91" s="38" t="s">
        <v>9</v>
      </c>
      <c r="D91" s="38" t="s">
        <v>9</v>
      </c>
      <c r="E91" s="387" t="s">
        <v>9</v>
      </c>
      <c r="F91" s="200">
        <v>1</v>
      </c>
      <c r="G91" s="27" t="s">
        <v>9</v>
      </c>
      <c r="H91" s="27" t="s">
        <v>9</v>
      </c>
      <c r="I91" s="9" t="s">
        <v>9</v>
      </c>
      <c r="J91" s="293" t="s">
        <v>42</v>
      </c>
      <c r="K91" s="55" t="s">
        <v>9</v>
      </c>
      <c r="L91" s="115">
        <v>7080</v>
      </c>
      <c r="M91" s="55" t="s">
        <v>9</v>
      </c>
      <c r="N91" s="55" t="s">
        <v>9</v>
      </c>
      <c r="O91" s="113">
        <v>206040</v>
      </c>
      <c r="P91" s="351" t="s">
        <v>94</v>
      </c>
      <c r="Q91" s="351" t="s">
        <v>94</v>
      </c>
      <c r="R91" s="396" t="s">
        <v>96</v>
      </c>
    </row>
    <row r="92" spans="1:18" ht="18" customHeight="1">
      <c r="A92" s="87">
        <v>28</v>
      </c>
      <c r="B92" s="37" t="s">
        <v>47</v>
      </c>
      <c r="C92" s="43">
        <v>1</v>
      </c>
      <c r="D92" s="43">
        <v>1</v>
      </c>
      <c r="E92" s="388">
        <v>290160</v>
      </c>
      <c r="F92" s="200">
        <v>1</v>
      </c>
      <c r="G92" s="200">
        <v>1</v>
      </c>
      <c r="H92" s="200">
        <v>1</v>
      </c>
      <c r="I92" s="9" t="s">
        <v>9</v>
      </c>
      <c r="J92" s="9" t="s">
        <v>9</v>
      </c>
      <c r="K92" s="9" t="s">
        <v>9</v>
      </c>
      <c r="L92" s="113">
        <f>(20690-20040)*12</f>
        <v>7800</v>
      </c>
      <c r="M92" s="258">
        <v>295260</v>
      </c>
      <c r="N92" s="133">
        <v>11160</v>
      </c>
      <c r="O92" s="113">
        <v>248280</v>
      </c>
      <c r="P92" s="272">
        <f>E92+M92</f>
        <v>585420</v>
      </c>
      <c r="Q92" s="113">
        <f>P92+N92</f>
        <v>596580</v>
      </c>
      <c r="R92" s="182"/>
    </row>
    <row r="93" spans="1:18" ht="18.75" customHeight="1">
      <c r="A93" s="87"/>
      <c r="B93" s="45" t="s">
        <v>15</v>
      </c>
      <c r="C93" s="47"/>
      <c r="D93" s="46"/>
      <c r="E93" s="388"/>
      <c r="F93" s="312"/>
      <c r="G93" s="312"/>
      <c r="H93" s="312"/>
      <c r="I93" s="9"/>
      <c r="J93" s="9"/>
      <c r="K93" s="9"/>
      <c r="L93" s="113"/>
      <c r="M93" s="133"/>
      <c r="N93" s="133"/>
      <c r="O93" s="113"/>
      <c r="P93" s="113"/>
      <c r="Q93" s="113"/>
      <c r="R93" s="179"/>
    </row>
    <row r="94" spans="1:18" ht="18.75" customHeight="1">
      <c r="A94" s="85">
        <v>29</v>
      </c>
      <c r="B94" s="97" t="s">
        <v>29</v>
      </c>
      <c r="C94" s="10">
        <v>1</v>
      </c>
      <c r="D94" s="10">
        <v>1</v>
      </c>
      <c r="E94" s="381">
        <f>11550*12</f>
        <v>138600</v>
      </c>
      <c r="F94" s="200">
        <v>1</v>
      </c>
      <c r="G94" s="200">
        <v>1</v>
      </c>
      <c r="H94" s="200">
        <v>1</v>
      </c>
      <c r="I94" s="27" t="s">
        <v>9</v>
      </c>
      <c r="J94" s="27" t="s">
        <v>9</v>
      </c>
      <c r="K94" s="27" t="s">
        <v>9</v>
      </c>
      <c r="L94" s="279">
        <v>4920</v>
      </c>
      <c r="M94" s="403" t="s">
        <v>94</v>
      </c>
      <c r="N94" s="281">
        <v>5640</v>
      </c>
      <c r="O94" s="271">
        <v>128040</v>
      </c>
      <c r="P94" s="404">
        <f>11550*12</f>
        <v>138600</v>
      </c>
      <c r="Q94" s="271">
        <f>P94+N94</f>
        <v>144240</v>
      </c>
      <c r="R94" s="179"/>
    </row>
    <row r="95" spans="1:18" ht="18.75" customHeight="1">
      <c r="A95" s="85">
        <v>30</v>
      </c>
      <c r="B95" s="99" t="s">
        <v>31</v>
      </c>
      <c r="C95" s="9">
        <v>1</v>
      </c>
      <c r="D95" s="9">
        <v>1</v>
      </c>
      <c r="E95" s="381">
        <f>12490*12</f>
        <v>149880</v>
      </c>
      <c r="F95" s="200">
        <v>1</v>
      </c>
      <c r="G95" s="200">
        <v>1</v>
      </c>
      <c r="H95" s="200">
        <v>1</v>
      </c>
      <c r="I95" s="27" t="s">
        <v>9</v>
      </c>
      <c r="J95" s="27" t="s">
        <v>9</v>
      </c>
      <c r="K95" s="27" t="s">
        <v>9</v>
      </c>
      <c r="L95" s="279">
        <v>5400</v>
      </c>
      <c r="M95" s="403" t="s">
        <v>94</v>
      </c>
      <c r="N95" s="281">
        <v>6000</v>
      </c>
      <c r="O95" s="271">
        <v>138720</v>
      </c>
      <c r="P95" s="404">
        <f>12490*12</f>
        <v>149880</v>
      </c>
      <c r="Q95" s="271">
        <f>P95+N95</f>
        <v>155880</v>
      </c>
      <c r="R95" s="179"/>
    </row>
    <row r="96" spans="1:18" ht="18" customHeight="1">
      <c r="A96" s="85">
        <v>31</v>
      </c>
      <c r="B96" s="98" t="s">
        <v>32</v>
      </c>
      <c r="C96" s="22">
        <v>1</v>
      </c>
      <c r="D96" s="22">
        <v>1</v>
      </c>
      <c r="E96" s="381">
        <f>12520*12</f>
        <v>150240</v>
      </c>
      <c r="F96" s="200">
        <v>1</v>
      </c>
      <c r="G96" s="200">
        <v>1</v>
      </c>
      <c r="H96" s="200">
        <v>1</v>
      </c>
      <c r="I96" s="27" t="s">
        <v>9</v>
      </c>
      <c r="J96" s="27" t="s">
        <v>9</v>
      </c>
      <c r="K96" s="27" t="s">
        <v>9</v>
      </c>
      <c r="L96" s="118">
        <v>5400</v>
      </c>
      <c r="M96" s="403" t="s">
        <v>94</v>
      </c>
      <c r="N96" s="119">
        <v>6000</v>
      </c>
      <c r="O96" s="113">
        <f>E96+L96</f>
        <v>155640</v>
      </c>
      <c r="P96" s="404">
        <f>12520*12</f>
        <v>150240</v>
      </c>
      <c r="Q96" s="271">
        <f>P96+N96</f>
        <v>156240</v>
      </c>
      <c r="R96" s="179"/>
    </row>
    <row r="97" spans="1:18" ht="18" customHeight="1">
      <c r="A97" s="85">
        <v>32</v>
      </c>
      <c r="B97" s="98" t="s">
        <v>34</v>
      </c>
      <c r="C97" s="22">
        <v>1</v>
      </c>
      <c r="D97" s="22">
        <v>1</v>
      </c>
      <c r="E97" s="381">
        <f>11150*12</f>
        <v>133800</v>
      </c>
      <c r="F97" s="200">
        <v>1</v>
      </c>
      <c r="G97" s="200">
        <v>1</v>
      </c>
      <c r="H97" s="200">
        <v>1</v>
      </c>
      <c r="I97" s="27" t="s">
        <v>9</v>
      </c>
      <c r="J97" s="27" t="s">
        <v>9</v>
      </c>
      <c r="K97" s="27" t="s">
        <v>9</v>
      </c>
      <c r="L97" s="113">
        <v>4800</v>
      </c>
      <c r="M97" s="403" t="s">
        <v>94</v>
      </c>
      <c r="N97" s="133">
        <v>5400</v>
      </c>
      <c r="O97" s="113">
        <v>123600</v>
      </c>
      <c r="P97" s="404">
        <f>11150*12</f>
        <v>133800</v>
      </c>
      <c r="Q97" s="271">
        <f>P97+N97</f>
        <v>139200</v>
      </c>
      <c r="R97" s="178"/>
    </row>
    <row r="98" spans="1:18" ht="18" customHeight="1">
      <c r="A98" s="85"/>
      <c r="B98" s="50" t="s">
        <v>23</v>
      </c>
      <c r="C98" s="345"/>
      <c r="D98" s="345"/>
      <c r="E98" s="382"/>
      <c r="F98" s="200"/>
      <c r="G98" s="27"/>
      <c r="H98" s="27"/>
      <c r="I98" s="346"/>
      <c r="J98" s="346"/>
      <c r="K98" s="346"/>
      <c r="L98" s="347"/>
      <c r="M98" s="348"/>
      <c r="N98" s="348"/>
      <c r="O98" s="317"/>
      <c r="P98" s="348"/>
      <c r="Q98" s="348"/>
      <c r="R98" s="178"/>
    </row>
    <row r="99" spans="1:18" ht="18" customHeight="1">
      <c r="A99" s="85">
        <v>33</v>
      </c>
      <c r="B99" s="98" t="s">
        <v>33</v>
      </c>
      <c r="C99" s="22">
        <v>2</v>
      </c>
      <c r="D99" s="22">
        <v>1</v>
      </c>
      <c r="E99" s="378">
        <f>(9000*12)</f>
        <v>108000</v>
      </c>
      <c r="F99" s="200">
        <v>1</v>
      </c>
      <c r="G99" s="200">
        <v>2</v>
      </c>
      <c r="H99" s="200">
        <v>2</v>
      </c>
      <c r="I99" s="27" t="s">
        <v>9</v>
      </c>
      <c r="J99" s="293" t="s">
        <v>42</v>
      </c>
      <c r="K99" s="27" t="s">
        <v>9</v>
      </c>
      <c r="L99" s="121" t="s">
        <v>9</v>
      </c>
      <c r="M99" s="121" t="s">
        <v>9</v>
      </c>
      <c r="N99" s="121" t="s">
        <v>9</v>
      </c>
      <c r="O99" s="134">
        <f>(9000*12)</f>
        <v>108000</v>
      </c>
      <c r="P99" s="134">
        <f>(9000*12)*2</f>
        <v>216000</v>
      </c>
      <c r="Q99" s="134">
        <f>(9000*12)*2</f>
        <v>216000</v>
      </c>
      <c r="R99" s="180" t="s">
        <v>102</v>
      </c>
    </row>
    <row r="100" spans="1:18" ht="21" customHeight="1">
      <c r="A100" s="14"/>
      <c r="B100" s="14" t="s">
        <v>93</v>
      </c>
      <c r="C100" s="38" t="s">
        <v>9</v>
      </c>
      <c r="D100" s="38" t="s">
        <v>9</v>
      </c>
      <c r="E100" s="392" t="s">
        <v>9</v>
      </c>
      <c r="F100" s="200">
        <v>1</v>
      </c>
      <c r="G100" s="27" t="s">
        <v>9</v>
      </c>
      <c r="H100" s="27" t="s">
        <v>9</v>
      </c>
      <c r="I100" s="9" t="s">
        <v>9</v>
      </c>
      <c r="J100" s="293" t="s">
        <v>42</v>
      </c>
      <c r="K100" s="55" t="s">
        <v>9</v>
      </c>
      <c r="L100" s="55" t="s">
        <v>9</v>
      </c>
      <c r="M100" s="55" t="s">
        <v>9</v>
      </c>
      <c r="N100" s="55" t="s">
        <v>9</v>
      </c>
      <c r="O100" s="134">
        <f>(9000*12)</f>
        <v>108000</v>
      </c>
      <c r="P100" s="351" t="s">
        <v>94</v>
      </c>
      <c r="Q100" s="351" t="s">
        <v>94</v>
      </c>
      <c r="R100" s="395" t="s">
        <v>96</v>
      </c>
    </row>
    <row r="101" spans="1:18" ht="21" customHeight="1">
      <c r="A101" s="32"/>
      <c r="B101" s="32"/>
      <c r="C101" s="353"/>
      <c r="D101" s="353"/>
      <c r="E101" s="353"/>
      <c r="F101" s="58"/>
      <c r="G101" s="338"/>
      <c r="H101" s="338"/>
      <c r="I101" s="80"/>
      <c r="J101" s="354"/>
      <c r="K101" s="355"/>
      <c r="L101" s="355"/>
      <c r="M101" s="355"/>
      <c r="N101" s="355"/>
      <c r="O101" s="340"/>
      <c r="P101" s="356"/>
      <c r="Q101" s="356"/>
      <c r="R101" s="32"/>
    </row>
    <row r="102" spans="1:18" ht="21" customHeight="1">
      <c r="A102" s="235"/>
      <c r="B102" s="335"/>
      <c r="C102" s="336"/>
      <c r="D102" s="336"/>
      <c r="E102" s="337"/>
      <c r="F102" s="80"/>
      <c r="G102" s="80"/>
      <c r="H102" s="80"/>
      <c r="I102" s="338"/>
      <c r="J102" s="338"/>
      <c r="K102" s="338"/>
      <c r="L102" s="339"/>
      <c r="M102" s="339"/>
      <c r="N102" s="339"/>
      <c r="O102" s="340"/>
      <c r="P102" s="340"/>
      <c r="Q102" s="340"/>
      <c r="R102" s="341"/>
    </row>
    <row r="103" spans="1:18" ht="21" customHeight="1">
      <c r="A103" s="235"/>
      <c r="B103" s="335"/>
      <c r="C103" s="336"/>
      <c r="D103" s="336"/>
      <c r="E103" s="337"/>
      <c r="F103" s="80"/>
      <c r="G103" s="80"/>
      <c r="H103" s="80"/>
      <c r="I103" s="338"/>
      <c r="J103" s="338"/>
      <c r="K103" s="338"/>
      <c r="L103" s="339"/>
      <c r="M103" s="339"/>
      <c r="N103" s="339"/>
      <c r="O103" s="340"/>
      <c r="P103" s="340"/>
      <c r="Q103" s="340"/>
      <c r="R103" s="342">
        <v>22</v>
      </c>
    </row>
    <row r="104" spans="1:18" ht="21" customHeight="1">
      <c r="A104" s="90" t="s">
        <v>2</v>
      </c>
      <c r="B104" s="2" t="s">
        <v>54</v>
      </c>
      <c r="C104" s="343" t="s">
        <v>3</v>
      </c>
      <c r="D104" s="806" t="s">
        <v>20</v>
      </c>
      <c r="E104" s="807"/>
      <c r="F104" s="808" t="s">
        <v>24</v>
      </c>
      <c r="G104" s="809"/>
      <c r="H104" s="810"/>
      <c r="I104" s="811" t="s">
        <v>17</v>
      </c>
      <c r="J104" s="812"/>
      <c r="K104" s="806"/>
      <c r="L104" s="800" t="s">
        <v>4</v>
      </c>
      <c r="M104" s="801"/>
      <c r="N104" s="801"/>
      <c r="O104" s="800" t="s">
        <v>5</v>
      </c>
      <c r="P104" s="813"/>
      <c r="Q104" s="814"/>
      <c r="R104" s="3" t="s">
        <v>40</v>
      </c>
    </row>
    <row r="105" spans="1:18" ht="21" customHeight="1">
      <c r="A105" s="81"/>
      <c r="B105" s="93" t="s">
        <v>53</v>
      </c>
      <c r="C105" s="5" t="s">
        <v>6</v>
      </c>
      <c r="D105" s="777" t="s">
        <v>19</v>
      </c>
      <c r="E105" s="778"/>
      <c r="F105" s="779" t="s">
        <v>25</v>
      </c>
      <c r="G105" s="780"/>
      <c r="H105" s="781"/>
      <c r="I105" s="782" t="s">
        <v>18</v>
      </c>
      <c r="J105" s="777"/>
      <c r="K105" s="778"/>
      <c r="L105" s="110"/>
      <c r="M105" s="401"/>
      <c r="N105" s="401"/>
      <c r="O105" s="111"/>
      <c r="P105" s="110"/>
      <c r="Q105" s="169"/>
      <c r="R105" s="94"/>
    </row>
    <row r="106" spans="1:18" ht="21" customHeight="1">
      <c r="A106" s="81"/>
      <c r="B106" s="199" t="s">
        <v>55</v>
      </c>
      <c r="C106" s="5"/>
      <c r="D106" s="786"/>
      <c r="E106" s="787"/>
      <c r="F106" s="788" t="s">
        <v>26</v>
      </c>
      <c r="G106" s="789"/>
      <c r="H106" s="790"/>
      <c r="I106" s="791"/>
      <c r="J106" s="792"/>
      <c r="K106" s="792"/>
      <c r="L106" s="793"/>
      <c r="M106" s="794"/>
      <c r="N106" s="794"/>
      <c r="O106" s="793"/>
      <c r="P106" s="795"/>
      <c r="Q106" s="796"/>
      <c r="R106" s="94"/>
    </row>
    <row r="107" spans="1:18" ht="27" customHeight="1">
      <c r="A107" s="82"/>
      <c r="B107" s="93"/>
      <c r="C107" s="6"/>
      <c r="D107" s="7" t="s">
        <v>7</v>
      </c>
      <c r="E107" s="8" t="s">
        <v>8</v>
      </c>
      <c r="F107" s="9">
        <v>2558</v>
      </c>
      <c r="G107" s="9">
        <v>2559</v>
      </c>
      <c r="H107" s="9">
        <v>2560</v>
      </c>
      <c r="I107" s="9">
        <v>2558</v>
      </c>
      <c r="J107" s="9">
        <v>2559</v>
      </c>
      <c r="K107" s="83">
        <v>2560</v>
      </c>
      <c r="L107" s="112">
        <v>2558</v>
      </c>
      <c r="M107" s="112">
        <v>2559</v>
      </c>
      <c r="N107" s="112">
        <v>2560</v>
      </c>
      <c r="O107" s="112">
        <v>2558</v>
      </c>
      <c r="P107" s="112">
        <v>2559</v>
      </c>
      <c r="Q107" s="112">
        <v>2560</v>
      </c>
      <c r="R107" s="11"/>
    </row>
    <row r="108" spans="1:18" ht="25.5" customHeight="1">
      <c r="A108" s="88"/>
      <c r="B108" s="207" t="s">
        <v>100</v>
      </c>
      <c r="C108" s="43"/>
      <c r="D108" s="43"/>
      <c r="E108" s="13"/>
      <c r="F108" s="16"/>
      <c r="G108" s="16"/>
      <c r="H108" s="16"/>
      <c r="I108" s="9"/>
      <c r="J108" s="9"/>
      <c r="K108" s="9"/>
      <c r="L108" s="113"/>
      <c r="M108" s="135"/>
      <c r="N108" s="135"/>
      <c r="O108" s="136"/>
      <c r="P108" s="136"/>
      <c r="Q108" s="136"/>
      <c r="R108" s="179"/>
    </row>
    <row r="109" spans="1:18" ht="15.75" customHeight="1">
      <c r="A109" s="223"/>
      <c r="B109" s="54" t="s">
        <v>16</v>
      </c>
      <c r="C109" s="43"/>
      <c r="D109" s="43"/>
      <c r="E109" s="13"/>
      <c r="F109" s="16"/>
      <c r="G109" s="16"/>
      <c r="H109" s="16"/>
      <c r="I109" s="9"/>
      <c r="J109" s="9"/>
      <c r="K109" s="9"/>
      <c r="L109" s="113"/>
      <c r="M109" s="135"/>
      <c r="N109" s="135"/>
      <c r="O109" s="136"/>
      <c r="P109" s="136"/>
      <c r="Q109" s="136"/>
      <c r="R109" s="185"/>
    </row>
    <row r="110" spans="1:18" ht="21" customHeight="1">
      <c r="A110" s="88">
        <v>34</v>
      </c>
      <c r="B110" s="224" t="s">
        <v>99</v>
      </c>
      <c r="C110" s="43">
        <v>1</v>
      </c>
      <c r="D110" s="9">
        <v>1</v>
      </c>
      <c r="E110" s="377">
        <v>318000</v>
      </c>
      <c r="F110" s="10">
        <v>1</v>
      </c>
      <c r="G110" s="10">
        <v>1</v>
      </c>
      <c r="H110" s="10">
        <v>1</v>
      </c>
      <c r="I110" s="55" t="s">
        <v>9</v>
      </c>
      <c r="J110" s="55" t="s">
        <v>9</v>
      </c>
      <c r="K110" s="9" t="s">
        <v>9</v>
      </c>
      <c r="L110" s="262">
        <f>(20780-19970)*12</f>
        <v>9720</v>
      </c>
      <c r="M110" s="263">
        <v>5640</v>
      </c>
      <c r="N110" s="262">
        <v>11280</v>
      </c>
      <c r="O110" s="262">
        <f>E110+L110</f>
        <v>327720</v>
      </c>
      <c r="P110" s="272">
        <f>E110+M110</f>
        <v>323640</v>
      </c>
      <c r="Q110" s="262">
        <f>P110+N110</f>
        <v>334920</v>
      </c>
      <c r="R110" s="185"/>
    </row>
    <row r="111" spans="1:18" ht="18" customHeight="1">
      <c r="A111" s="223"/>
      <c r="B111" s="225" t="s">
        <v>72</v>
      </c>
      <c r="C111" s="43"/>
      <c r="D111" s="43"/>
      <c r="E111" s="388"/>
      <c r="F111" s="8"/>
      <c r="G111" s="8"/>
      <c r="H111" s="8"/>
      <c r="I111" s="9"/>
      <c r="J111" s="9"/>
      <c r="K111" s="9"/>
      <c r="L111" s="113"/>
      <c r="M111" s="135"/>
      <c r="N111" s="135"/>
      <c r="O111" s="136"/>
      <c r="P111" s="136"/>
      <c r="Q111" s="136"/>
      <c r="R111" s="185"/>
    </row>
    <row r="112" spans="1:18" ht="18" customHeight="1">
      <c r="A112" s="89"/>
      <c r="B112" s="225" t="s">
        <v>85</v>
      </c>
      <c r="C112" s="43"/>
      <c r="D112" s="43"/>
      <c r="E112" s="388"/>
      <c r="F112" s="8"/>
      <c r="G112" s="8"/>
      <c r="H112" s="8"/>
      <c r="I112" s="9"/>
      <c r="J112" s="9"/>
      <c r="K112" s="9"/>
      <c r="L112" s="113"/>
      <c r="M112" s="135"/>
      <c r="N112" s="135"/>
      <c r="O112" s="136"/>
      <c r="P112" s="136"/>
      <c r="Q112" s="136"/>
      <c r="R112" s="185"/>
    </row>
    <row r="113" spans="1:18" ht="18" customHeight="1">
      <c r="A113" s="83">
        <v>35</v>
      </c>
      <c r="B113" s="56" t="s">
        <v>50</v>
      </c>
      <c r="C113" s="9">
        <v>1</v>
      </c>
      <c r="D113" s="9">
        <v>1</v>
      </c>
      <c r="E113" s="392">
        <v>218760</v>
      </c>
      <c r="F113" s="9">
        <v>1</v>
      </c>
      <c r="G113" s="9">
        <v>1</v>
      </c>
      <c r="H113" s="9">
        <v>1</v>
      </c>
      <c r="I113" s="55" t="s">
        <v>9</v>
      </c>
      <c r="J113" s="43" t="s">
        <v>11</v>
      </c>
      <c r="K113" s="43" t="s">
        <v>11</v>
      </c>
      <c r="L113" s="259">
        <f>(19100-18480)*12</f>
        <v>7440</v>
      </c>
      <c r="M113" s="260">
        <v>2160</v>
      </c>
      <c r="N113" s="261">
        <v>8520</v>
      </c>
      <c r="O113" s="262">
        <f>E113+L113</f>
        <v>226200</v>
      </c>
      <c r="P113" s="272">
        <f>E113+M113</f>
        <v>220920</v>
      </c>
      <c r="Q113" s="262">
        <f>P113+N113</f>
        <v>229440</v>
      </c>
      <c r="R113" s="179"/>
    </row>
    <row r="114" spans="1:18" ht="18" customHeight="1">
      <c r="A114" s="83"/>
      <c r="B114" s="322" t="s">
        <v>92</v>
      </c>
      <c r="C114" s="9"/>
      <c r="D114" s="9"/>
      <c r="E114" s="392"/>
      <c r="F114" s="9"/>
      <c r="G114" s="9"/>
      <c r="H114" s="9"/>
      <c r="I114" s="55"/>
      <c r="J114" s="43"/>
      <c r="K114" s="43"/>
      <c r="L114" s="259"/>
      <c r="M114" s="260"/>
      <c r="N114" s="261"/>
      <c r="O114" s="262"/>
      <c r="P114" s="260"/>
      <c r="Q114" s="262"/>
      <c r="R114" s="179"/>
    </row>
    <row r="115" spans="1:18" ht="18" customHeight="1">
      <c r="A115" s="85">
        <v>36</v>
      </c>
      <c r="B115" s="97" t="s">
        <v>43</v>
      </c>
      <c r="C115" s="22">
        <v>2</v>
      </c>
      <c r="D115" s="22">
        <v>2</v>
      </c>
      <c r="E115" s="378">
        <f>16570*12*2</f>
        <v>397680</v>
      </c>
      <c r="F115" s="10">
        <v>2</v>
      </c>
      <c r="G115" s="10">
        <v>2</v>
      </c>
      <c r="H115" s="10">
        <v>2</v>
      </c>
      <c r="I115" s="102" t="s">
        <v>9</v>
      </c>
      <c r="J115" s="102" t="s">
        <v>9</v>
      </c>
      <c r="K115" s="102" t="s">
        <v>9</v>
      </c>
      <c r="L115" s="138" t="s">
        <v>9</v>
      </c>
      <c r="M115" s="138" t="s">
        <v>9</v>
      </c>
      <c r="N115" s="138" t="s">
        <v>9</v>
      </c>
      <c r="O115" s="138" t="s">
        <v>9</v>
      </c>
      <c r="P115" s="138" t="s">
        <v>9</v>
      </c>
      <c r="Q115" s="138" t="s">
        <v>9</v>
      </c>
      <c r="R115" s="179"/>
    </row>
    <row r="116" spans="1:18" ht="15.75" customHeight="1">
      <c r="A116" s="85"/>
      <c r="B116" s="349" t="s">
        <v>15</v>
      </c>
      <c r="C116" s="22"/>
      <c r="D116" s="24"/>
      <c r="E116" s="378"/>
      <c r="F116" s="78"/>
      <c r="G116" s="78"/>
      <c r="H116" s="78"/>
      <c r="I116" s="53"/>
      <c r="J116" s="53"/>
      <c r="K116" s="53"/>
      <c r="L116" s="137"/>
      <c r="M116" s="137"/>
      <c r="N116" s="137"/>
      <c r="O116" s="137"/>
      <c r="P116" s="137"/>
      <c r="Q116" s="137"/>
      <c r="R116" s="14"/>
    </row>
    <row r="117" spans="1:18" s="32" customFormat="1" ht="18" customHeight="1">
      <c r="A117" s="85">
        <v>37</v>
      </c>
      <c r="B117" s="98" t="s">
        <v>97</v>
      </c>
      <c r="C117" s="22">
        <v>1</v>
      </c>
      <c r="D117" s="22">
        <v>1</v>
      </c>
      <c r="E117" s="381">
        <f>11150*12</f>
        <v>133800</v>
      </c>
      <c r="F117" s="10">
        <v>1</v>
      </c>
      <c r="G117" s="10">
        <v>1</v>
      </c>
      <c r="H117" s="10">
        <v>1</v>
      </c>
      <c r="I117" s="102" t="s">
        <v>9</v>
      </c>
      <c r="J117" s="102" t="s">
        <v>9</v>
      </c>
      <c r="K117" s="102" t="s">
        <v>9</v>
      </c>
      <c r="L117" s="138" t="s">
        <v>9</v>
      </c>
      <c r="M117" s="138" t="s">
        <v>9</v>
      </c>
      <c r="N117" s="138" t="s">
        <v>9</v>
      </c>
      <c r="O117" s="138" t="s">
        <v>9</v>
      </c>
      <c r="P117" s="399">
        <v>22620</v>
      </c>
      <c r="Q117" s="399">
        <v>22620</v>
      </c>
      <c r="R117" s="398" t="s">
        <v>98</v>
      </c>
    </row>
    <row r="118" spans="1:18" s="32" customFormat="1" ht="19.5" customHeight="1">
      <c r="A118" s="85"/>
      <c r="B118" s="101" t="s">
        <v>39</v>
      </c>
      <c r="C118" s="22"/>
      <c r="D118" s="38"/>
      <c r="E118" s="382"/>
      <c r="F118" s="10"/>
      <c r="G118" s="10"/>
      <c r="H118" s="10"/>
      <c r="I118" s="102"/>
      <c r="J118" s="102"/>
      <c r="K118" s="102"/>
      <c r="L118" s="138"/>
      <c r="M118" s="138"/>
      <c r="N118" s="138"/>
      <c r="O118" s="138"/>
      <c r="P118" s="138"/>
      <c r="Q118" s="138"/>
      <c r="R118" s="323"/>
    </row>
    <row r="119" spans="1:18" s="32" customFormat="1" ht="19.5" customHeight="1">
      <c r="A119" s="85">
        <v>38</v>
      </c>
      <c r="B119" s="98" t="s">
        <v>22</v>
      </c>
      <c r="C119" s="48">
        <v>2</v>
      </c>
      <c r="D119" s="48">
        <v>2</v>
      </c>
      <c r="E119" s="393">
        <f>(9000*12*2)</f>
        <v>216000</v>
      </c>
      <c r="F119" s="10">
        <v>2</v>
      </c>
      <c r="G119" s="10">
        <v>2</v>
      </c>
      <c r="H119" s="10">
        <v>2</v>
      </c>
      <c r="I119" s="102" t="s">
        <v>9</v>
      </c>
      <c r="J119" s="102" t="s">
        <v>9</v>
      </c>
      <c r="K119" s="102" t="s">
        <v>9</v>
      </c>
      <c r="L119" s="138" t="s">
        <v>9</v>
      </c>
      <c r="M119" s="138" t="s">
        <v>9</v>
      </c>
      <c r="N119" s="138" t="s">
        <v>9</v>
      </c>
      <c r="O119" s="138" t="s">
        <v>9</v>
      </c>
      <c r="P119" s="138" t="s">
        <v>9</v>
      </c>
      <c r="Q119" s="138" t="s">
        <v>9</v>
      </c>
      <c r="R119" s="14"/>
    </row>
    <row r="120" spans="1:18" s="32" customFormat="1" ht="19.5" customHeight="1">
      <c r="A120" s="85">
        <v>39</v>
      </c>
      <c r="B120" s="103" t="s">
        <v>35</v>
      </c>
      <c r="C120" s="22">
        <v>1</v>
      </c>
      <c r="D120" s="38" t="s">
        <v>9</v>
      </c>
      <c r="E120" s="383" t="s">
        <v>94</v>
      </c>
      <c r="F120" s="10">
        <v>1</v>
      </c>
      <c r="G120" s="10">
        <v>1</v>
      </c>
      <c r="H120" s="10">
        <v>1</v>
      </c>
      <c r="I120" s="293" t="s">
        <v>41</v>
      </c>
      <c r="J120" s="102" t="s">
        <v>9</v>
      </c>
      <c r="K120" s="102" t="s">
        <v>9</v>
      </c>
      <c r="L120" s="138" t="s">
        <v>9</v>
      </c>
      <c r="M120" s="138" t="s">
        <v>9</v>
      </c>
      <c r="N120" s="138" t="s">
        <v>9</v>
      </c>
      <c r="O120" s="406">
        <v>108000</v>
      </c>
      <c r="P120" s="406">
        <v>108000</v>
      </c>
      <c r="Q120" s="406">
        <v>108000</v>
      </c>
      <c r="R120" s="323" t="s">
        <v>101</v>
      </c>
    </row>
    <row r="121" spans="1:18" s="32" customFormat="1" ht="19.5" customHeight="1">
      <c r="A121" s="95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</row>
    <row r="122" spans="1:18" s="32" customFormat="1" ht="19.5" customHeight="1">
      <c r="A122" s="95"/>
      <c r="B122" s="316"/>
      <c r="C122" s="324"/>
      <c r="D122" s="324"/>
      <c r="E122" s="325"/>
      <c r="F122" s="10"/>
      <c r="G122" s="10"/>
      <c r="H122" s="10"/>
      <c r="I122" s="326"/>
      <c r="J122" s="326"/>
      <c r="K122" s="326"/>
      <c r="L122" s="327"/>
      <c r="M122" s="327"/>
      <c r="N122" s="327"/>
      <c r="O122" s="327"/>
      <c r="P122" s="327"/>
      <c r="Q122" s="327"/>
      <c r="R122" s="11"/>
    </row>
    <row r="123" spans="1:18" s="32" customFormat="1" ht="19.5" customHeight="1">
      <c r="A123" s="95"/>
      <c r="B123" s="99"/>
      <c r="C123" s="48"/>
      <c r="D123" s="48"/>
      <c r="E123" s="61"/>
      <c r="F123" s="10"/>
      <c r="G123" s="10"/>
      <c r="H123" s="10"/>
      <c r="I123" s="57"/>
      <c r="J123" s="57"/>
      <c r="K123" s="57"/>
      <c r="L123" s="138"/>
      <c r="M123" s="138"/>
      <c r="N123" s="138"/>
      <c r="O123" s="138"/>
      <c r="P123" s="138"/>
      <c r="Q123" s="138"/>
      <c r="R123" s="14"/>
    </row>
    <row r="124" spans="1:18" s="32" customFormat="1" ht="19.5" customHeight="1">
      <c r="A124" s="95"/>
      <c r="B124" s="99"/>
      <c r="C124" s="48"/>
      <c r="D124" s="48"/>
      <c r="E124" s="61"/>
      <c r="F124" s="10"/>
      <c r="G124" s="10"/>
      <c r="H124" s="10"/>
      <c r="I124" s="57"/>
      <c r="J124" s="57"/>
      <c r="K124" s="57"/>
      <c r="L124" s="138"/>
      <c r="M124" s="138"/>
      <c r="N124" s="138"/>
      <c r="O124" s="138"/>
      <c r="P124" s="138"/>
      <c r="Q124" s="138"/>
      <c r="R124" s="14"/>
    </row>
    <row r="125" spans="1:18" s="32" customFormat="1" ht="19.5" customHeight="1">
      <c r="A125" s="95"/>
      <c r="B125" s="99"/>
      <c r="C125" s="48"/>
      <c r="D125" s="48"/>
      <c r="E125" s="61"/>
      <c r="F125" s="10"/>
      <c r="G125" s="10"/>
      <c r="H125" s="10"/>
      <c r="I125" s="57"/>
      <c r="J125" s="57"/>
      <c r="K125" s="57"/>
      <c r="L125" s="138"/>
      <c r="M125" s="138"/>
      <c r="N125" s="138"/>
      <c r="O125" s="138"/>
      <c r="P125" s="138"/>
      <c r="Q125" s="138"/>
      <c r="R125" s="14"/>
    </row>
    <row r="126" spans="1:18" s="32" customFormat="1" ht="19.5" customHeight="1">
      <c r="A126" s="85"/>
      <c r="B126" s="98"/>
      <c r="C126" s="22"/>
      <c r="D126" s="22"/>
      <c r="E126" s="23"/>
      <c r="F126" s="9"/>
      <c r="G126" s="9"/>
      <c r="H126" s="9"/>
      <c r="I126" s="53"/>
      <c r="J126" s="53"/>
      <c r="K126" s="53"/>
      <c r="L126" s="138"/>
      <c r="M126" s="138"/>
      <c r="N126" s="138"/>
      <c r="O126" s="138"/>
      <c r="P126" s="138"/>
      <c r="Q126" s="138"/>
      <c r="R126" s="14"/>
    </row>
    <row r="127" spans="1:18" s="32" customFormat="1" ht="19.5" customHeight="1">
      <c r="A127" s="252"/>
      <c r="B127" s="253"/>
      <c r="C127" s="246"/>
      <c r="D127" s="246"/>
      <c r="E127" s="254"/>
      <c r="F127" s="196"/>
      <c r="G127" s="196"/>
      <c r="H127" s="196"/>
      <c r="I127" s="255"/>
      <c r="J127" s="255"/>
      <c r="K127" s="255"/>
      <c r="L127" s="256"/>
      <c r="M127" s="256"/>
      <c r="N127" s="256"/>
      <c r="O127" s="256"/>
      <c r="P127" s="256"/>
      <c r="Q127" s="256"/>
      <c r="R127" s="257">
        <v>23</v>
      </c>
    </row>
    <row r="128" spans="1:18" s="32" customFormat="1" ht="19.5" customHeight="1">
      <c r="A128" s="91" t="s">
        <v>2</v>
      </c>
      <c r="B128" s="93" t="s">
        <v>54</v>
      </c>
      <c r="C128" s="91" t="s">
        <v>3</v>
      </c>
      <c r="D128" s="778" t="s">
        <v>20</v>
      </c>
      <c r="E128" s="797"/>
      <c r="F128" s="780" t="s">
        <v>24</v>
      </c>
      <c r="G128" s="798"/>
      <c r="H128" s="799"/>
      <c r="I128" s="782" t="s">
        <v>17</v>
      </c>
      <c r="J128" s="777"/>
      <c r="K128" s="778"/>
      <c r="L128" s="800" t="s">
        <v>4</v>
      </c>
      <c r="M128" s="801"/>
      <c r="N128" s="802"/>
      <c r="O128" s="803" t="s">
        <v>5</v>
      </c>
      <c r="P128" s="804"/>
      <c r="Q128" s="805"/>
      <c r="R128" s="3" t="s">
        <v>40</v>
      </c>
    </row>
    <row r="129" spans="1:18" s="32" customFormat="1" ht="19.5" customHeight="1">
      <c r="A129" s="81"/>
      <c r="B129" s="93" t="s">
        <v>53</v>
      </c>
      <c r="C129" s="91" t="s">
        <v>6</v>
      </c>
      <c r="D129" s="777" t="s">
        <v>19</v>
      </c>
      <c r="E129" s="778"/>
      <c r="F129" s="779" t="s">
        <v>25</v>
      </c>
      <c r="G129" s="780"/>
      <c r="H129" s="781"/>
      <c r="I129" s="782" t="s">
        <v>18</v>
      </c>
      <c r="J129" s="777"/>
      <c r="K129" s="778"/>
      <c r="L129" s="783"/>
      <c r="M129" s="784"/>
      <c r="N129" s="785"/>
      <c r="O129" s="783"/>
      <c r="P129" s="784"/>
      <c r="Q129" s="785"/>
      <c r="R129" s="94"/>
    </row>
    <row r="130" spans="1:18" s="32" customFormat="1" ht="19.5" customHeight="1">
      <c r="A130" s="81"/>
      <c r="B130" s="199" t="s">
        <v>55</v>
      </c>
      <c r="C130" s="5"/>
      <c r="D130" s="786"/>
      <c r="E130" s="787"/>
      <c r="F130" s="788" t="s">
        <v>26</v>
      </c>
      <c r="G130" s="789"/>
      <c r="H130" s="790"/>
      <c r="I130" s="791"/>
      <c r="J130" s="792"/>
      <c r="K130" s="792"/>
      <c r="L130" s="793"/>
      <c r="M130" s="794"/>
      <c r="N130" s="794"/>
      <c r="O130" s="793"/>
      <c r="P130" s="795"/>
      <c r="Q130" s="796"/>
      <c r="R130" s="94"/>
    </row>
    <row r="131" spans="1:18" s="32" customFormat="1" ht="28.5" customHeight="1">
      <c r="A131" s="82"/>
      <c r="B131" s="93"/>
      <c r="C131" s="6"/>
      <c r="D131" s="7" t="s">
        <v>7</v>
      </c>
      <c r="E131" s="8" t="s">
        <v>8</v>
      </c>
      <c r="F131" s="9">
        <v>2558</v>
      </c>
      <c r="G131" s="9">
        <v>2559</v>
      </c>
      <c r="H131" s="9">
        <v>2560</v>
      </c>
      <c r="I131" s="9">
        <v>2558</v>
      </c>
      <c r="J131" s="9">
        <v>2559</v>
      </c>
      <c r="K131" s="83">
        <v>2560</v>
      </c>
      <c r="L131" s="112">
        <v>2558</v>
      </c>
      <c r="M131" s="112">
        <v>2559</v>
      </c>
      <c r="N131" s="112">
        <v>2560</v>
      </c>
      <c r="O131" s="112">
        <v>2558</v>
      </c>
      <c r="P131" s="112">
        <v>2559</v>
      </c>
      <c r="Q131" s="112">
        <v>2560</v>
      </c>
      <c r="R131" s="11"/>
    </row>
    <row r="132" spans="1:18" s="32" customFormat="1" ht="18.75" customHeight="1">
      <c r="A132" s="90"/>
      <c r="B132" s="15" t="s">
        <v>51</v>
      </c>
      <c r="C132" s="9"/>
      <c r="D132" s="62"/>
      <c r="E132" s="38"/>
      <c r="F132" s="38"/>
      <c r="G132" s="38"/>
      <c r="H132" s="38"/>
      <c r="I132" s="77"/>
      <c r="J132" s="43"/>
      <c r="K132" s="43"/>
      <c r="L132" s="139"/>
      <c r="M132" s="127"/>
      <c r="N132" s="127"/>
      <c r="O132" s="139"/>
      <c r="P132" s="139"/>
      <c r="Q132" s="139"/>
      <c r="R132" s="14"/>
    </row>
    <row r="133" spans="1:18" ht="18" customHeight="1">
      <c r="A133" s="90">
        <v>40</v>
      </c>
      <c r="B133" s="212" t="s">
        <v>70</v>
      </c>
      <c r="C133" s="9">
        <v>1</v>
      </c>
      <c r="D133" s="43">
        <v>1</v>
      </c>
      <c r="E133" s="377">
        <f>303960+42000</f>
        <v>345960</v>
      </c>
      <c r="F133" s="10">
        <v>1</v>
      </c>
      <c r="G133" s="10">
        <v>1</v>
      </c>
      <c r="H133" s="10">
        <v>1</v>
      </c>
      <c r="I133" s="55" t="s">
        <v>9</v>
      </c>
      <c r="J133" s="55" t="s">
        <v>9</v>
      </c>
      <c r="K133" s="55" t="s">
        <v>9</v>
      </c>
      <c r="L133" s="264">
        <f>(22920-22040)*12</f>
        <v>10560</v>
      </c>
      <c r="M133" s="263">
        <v>3000</v>
      </c>
      <c r="N133" s="264">
        <v>12120</v>
      </c>
      <c r="O133" s="262">
        <f>E133+L133</f>
        <v>356520</v>
      </c>
      <c r="P133" s="272">
        <f>E133+M133</f>
        <v>348960</v>
      </c>
      <c r="Q133" s="262">
        <f>P133+N133</f>
        <v>361080</v>
      </c>
      <c r="R133" s="14"/>
    </row>
    <row r="134" spans="1:18" ht="18" customHeight="1">
      <c r="A134" s="91"/>
      <c r="B134" s="221" t="s">
        <v>71</v>
      </c>
      <c r="C134" s="9"/>
      <c r="D134" s="62"/>
      <c r="E134" s="392"/>
      <c r="F134" s="220"/>
      <c r="G134" s="220"/>
      <c r="H134" s="220"/>
      <c r="I134" s="77"/>
      <c r="J134" s="43"/>
      <c r="K134" s="43"/>
      <c r="L134" s="139"/>
      <c r="M134" s="127"/>
      <c r="N134" s="127"/>
      <c r="O134" s="139"/>
      <c r="P134" s="139"/>
      <c r="Q134" s="139"/>
      <c r="R134" s="14"/>
    </row>
    <row r="135" spans="1:18" ht="18" customHeight="1">
      <c r="A135" s="91"/>
      <c r="B135" s="230" t="s">
        <v>61</v>
      </c>
      <c r="C135" s="9"/>
      <c r="D135" s="62"/>
      <c r="E135" s="392"/>
      <c r="F135" s="220"/>
      <c r="G135" s="220"/>
      <c r="H135" s="220"/>
      <c r="I135" s="77"/>
      <c r="J135" s="43"/>
      <c r="K135" s="43"/>
      <c r="L135" s="139"/>
      <c r="M135" s="127"/>
      <c r="N135" s="127"/>
      <c r="O135" s="139"/>
      <c r="P135" s="139"/>
      <c r="Q135" s="139"/>
      <c r="R135" s="14"/>
    </row>
    <row r="136" spans="1:18" ht="18" customHeight="1">
      <c r="A136" s="90">
        <v>41</v>
      </c>
      <c r="B136" s="216" t="s">
        <v>52</v>
      </c>
      <c r="C136" s="203">
        <v>1</v>
      </c>
      <c r="D136" s="9">
        <v>1</v>
      </c>
      <c r="E136" s="385">
        <v>282600</v>
      </c>
      <c r="F136" s="10">
        <v>1</v>
      </c>
      <c r="G136" s="10">
        <v>1</v>
      </c>
      <c r="H136" s="10">
        <v>1</v>
      </c>
      <c r="I136" s="9" t="s">
        <v>9</v>
      </c>
      <c r="J136" s="9" t="s">
        <v>9</v>
      </c>
      <c r="K136" s="55" t="s">
        <v>9</v>
      </c>
      <c r="L136" s="266">
        <v>10080</v>
      </c>
      <c r="M136" s="267">
        <v>2760</v>
      </c>
      <c r="N136" s="268">
        <v>11520</v>
      </c>
      <c r="O136" s="269">
        <v>269520</v>
      </c>
      <c r="P136" s="272">
        <f>E136+M136</f>
        <v>285360</v>
      </c>
      <c r="Q136" s="271">
        <f>P136+N136</f>
        <v>296880</v>
      </c>
      <c r="R136" s="14"/>
    </row>
    <row r="137" spans="1:18" ht="18" customHeight="1">
      <c r="A137" s="86"/>
      <c r="B137" s="164" t="s">
        <v>74</v>
      </c>
      <c r="C137" s="203"/>
      <c r="D137" s="9"/>
      <c r="E137" s="16"/>
      <c r="F137" s="10"/>
      <c r="G137" s="10"/>
      <c r="H137" s="10"/>
      <c r="I137" s="9"/>
      <c r="J137" s="77"/>
      <c r="K137" s="55"/>
      <c r="L137" s="138"/>
      <c r="M137" s="148"/>
      <c r="N137" s="128"/>
      <c r="O137" s="191"/>
      <c r="P137" s="127"/>
      <c r="Q137" s="113"/>
      <c r="R137" s="14"/>
    </row>
    <row r="138" spans="1:18" ht="18" customHeight="1">
      <c r="A138" s="765" t="s">
        <v>36</v>
      </c>
      <c r="B138" s="766"/>
      <c r="C138" s="9">
        <f>SUM(C7:C136)</f>
        <v>50</v>
      </c>
      <c r="D138" s="9">
        <f>D7+D10+D15+D18+D34+D36+D38+D40+D42+D45+D47+D48+D49+D50+D51+D62+D65+D70+D72+D74+D88+D92+D94+D95+D96+D97+D99+D110+D113+D115+D117+D119+D133+D136</f>
        <v>42</v>
      </c>
      <c r="E138" s="314">
        <f>SUM(E7:E136)</f>
        <v>10518980</v>
      </c>
      <c r="F138" s="397">
        <f>F7+F10+F15+F18+F32+F34+F36+F38+F40+F42+F45+F47+F48+F49+F50+F51+F59+F62+F65+F70+F72+F74+F84+F85+F88+F92+F94+F95+F96+F97+F99+F110+F113+F115+F117+F119+F120+F133+F136</f>
        <v>47</v>
      </c>
      <c r="G138" s="163">
        <f>G7+G10+G15+G18+G21+G24+G32+G34+G36+G38+G40+G42+G45+G47+G48+G49+G50+G51+G59+G62+G65+G70+G72+G74+G84+G85+G88+G92+G94+G95+G96+G97+G99+G110+G113+G115+G117+G118+G119+G120+G133+G136</f>
        <v>50</v>
      </c>
      <c r="H138" s="163">
        <f>H7+H10+H15+H18+H21+H24+H32+H34+H36+H38+H40+H42+H45+H47+H48+H49+H50+H51+H59+H62+H65+H70+H72+H74+H84+H85+H88+H92+H94+H95+H96+H97+H99+H110+H113+H115+H117+H118+H119+H120+H133+H136</f>
        <v>50</v>
      </c>
      <c r="I138" s="9"/>
      <c r="J138" s="9"/>
      <c r="K138" s="9"/>
      <c r="L138" s="140"/>
      <c r="M138" s="140"/>
      <c r="N138" s="140"/>
      <c r="O138" s="176">
        <f>O7+O10+O15+O32+O34+O36+O38+O40+O42+O42+O47+O48+O49+O50+O51+O59++O62+O68+O70+O72+O74+O84+O85+O88+O91+O92+O94+O95+O96+O97+O99+O100+O110+O113+O133+O136</f>
        <v>8505960</v>
      </c>
      <c r="P138" s="176">
        <f>P7+P10+P15+P18+P34+P36+P38+P40+P42+P47+P48+P49+P50+P51+P62+P65+P70+P72+P74+P88+P92+P94+P95+P96+P97+P110+P113+P117+P133+P136+108000</f>
        <v>8708460</v>
      </c>
      <c r="Q138" s="176">
        <f>Q7+Q10+Q15+Q18+Q34+Q36+Q38+Q40+Q42+Q47+Q48+Q49+Q50+Q51+Q62+Q65+Q70+Q72+Q74+Q88+Q92+Q94+Q95+Q96+Q97+Q110+Q113+Q117+Q133+Q136+108000</f>
        <v>9010140</v>
      </c>
      <c r="R138" s="14"/>
    </row>
    <row r="139" spans="1:18" ht="18.75" customHeight="1">
      <c r="A139" s="767" t="s">
        <v>37</v>
      </c>
      <c r="B139" s="768"/>
      <c r="C139" s="9"/>
      <c r="D139" s="39"/>
      <c r="E139" s="16"/>
      <c r="F139" s="16"/>
      <c r="G139" s="16"/>
      <c r="H139" s="16"/>
      <c r="I139" s="63"/>
      <c r="J139" s="63"/>
      <c r="K139" s="63"/>
      <c r="L139" s="141"/>
      <c r="M139" s="141"/>
      <c r="N139" s="141"/>
      <c r="O139" s="373">
        <f>O138*20/100</f>
        <v>1701192</v>
      </c>
      <c r="P139" s="373">
        <f>P138*20/100</f>
        <v>1741692</v>
      </c>
      <c r="Q139" s="373">
        <f>Q138*20/100</f>
        <v>1802028</v>
      </c>
      <c r="R139" s="14"/>
    </row>
    <row r="140" spans="1:18" ht="18.75" customHeight="1">
      <c r="A140" s="769" t="s">
        <v>38</v>
      </c>
      <c r="B140" s="770"/>
      <c r="C140" s="49"/>
      <c r="D140" s="51"/>
      <c r="E140" s="52"/>
      <c r="F140" s="52"/>
      <c r="G140" s="52"/>
      <c r="H140" s="52"/>
      <c r="I140" s="104"/>
      <c r="J140" s="104"/>
      <c r="K140" s="104"/>
      <c r="L140" s="142"/>
      <c r="M140" s="142"/>
      <c r="N140" s="142"/>
      <c r="O140" s="177">
        <f>O138+O139</f>
        <v>10207152</v>
      </c>
      <c r="P140" s="143">
        <f>P138+P139</f>
        <v>10450152</v>
      </c>
      <c r="Q140" s="374">
        <f>Q138+Q139</f>
        <v>10812168</v>
      </c>
      <c r="R140" s="14"/>
    </row>
    <row r="141" spans="1:18" ht="18.75" customHeight="1">
      <c r="A141" s="771" t="s">
        <v>44</v>
      </c>
      <c r="B141" s="772"/>
      <c r="C141" s="9"/>
      <c r="D141" s="39"/>
      <c r="E141" s="158"/>
      <c r="F141" s="16"/>
      <c r="G141" s="16"/>
      <c r="H141" s="16"/>
      <c r="I141" s="33"/>
      <c r="J141" s="33"/>
      <c r="K141" s="33"/>
      <c r="L141" s="159"/>
      <c r="M141" s="159"/>
      <c r="N141" s="159"/>
      <c r="O141" s="149">
        <f>O140*100/26538550</f>
        <v>38.46160396856648</v>
      </c>
      <c r="P141" s="149">
        <v>39.02</v>
      </c>
      <c r="Q141" s="149">
        <v>38.45</v>
      </c>
      <c r="R141" s="14"/>
    </row>
    <row r="142" spans="1:18" ht="18.75" customHeight="1">
      <c r="A142" s="193"/>
      <c r="B142" s="208"/>
      <c r="C142" s="80"/>
      <c r="D142" s="109"/>
      <c r="E142" s="71"/>
      <c r="F142" s="107"/>
      <c r="G142" s="107"/>
      <c r="H142" s="107"/>
      <c r="I142" s="154"/>
      <c r="J142" s="154"/>
      <c r="K142" s="154"/>
      <c r="L142" s="155"/>
      <c r="M142" s="155"/>
      <c r="N142" s="155"/>
      <c r="O142" s="156"/>
      <c r="P142" s="156"/>
      <c r="Q142" s="156"/>
      <c r="R142" s="32"/>
    </row>
    <row r="143" spans="1:18" ht="18.75" customHeight="1">
      <c r="A143" s="193"/>
      <c r="B143" s="208"/>
      <c r="C143" s="80"/>
      <c r="D143" s="109"/>
      <c r="E143" s="71"/>
      <c r="F143" s="107"/>
      <c r="G143" s="107"/>
      <c r="H143" s="107"/>
      <c r="I143" s="154"/>
      <c r="J143" s="154"/>
      <c r="K143" s="154"/>
      <c r="L143" s="155"/>
      <c r="M143" s="155"/>
      <c r="N143" s="155"/>
      <c r="O143" s="156"/>
      <c r="P143" s="156"/>
      <c r="Q143" s="156"/>
      <c r="R143" s="32"/>
    </row>
    <row r="144" spans="1:18" ht="18.75" customHeight="1">
      <c r="A144" s="193"/>
      <c r="B144" s="208"/>
      <c r="C144" s="80"/>
      <c r="D144" s="109"/>
      <c r="E144" s="71"/>
      <c r="F144" s="107"/>
      <c r="G144" s="107"/>
      <c r="H144" s="107"/>
      <c r="I144" s="154"/>
      <c r="J144" s="154"/>
      <c r="K144" s="154"/>
      <c r="L144" s="155"/>
      <c r="M144" s="155"/>
      <c r="N144" s="155"/>
      <c r="O144" s="156"/>
      <c r="P144" s="156"/>
      <c r="Q144" s="156"/>
      <c r="R144" s="32"/>
    </row>
    <row r="145" spans="1:18" ht="18.75" customHeight="1">
      <c r="A145" s="193"/>
      <c r="B145" s="208"/>
      <c r="C145" s="80"/>
      <c r="D145" s="109"/>
      <c r="E145" s="71"/>
      <c r="F145" s="107"/>
      <c r="G145" s="107"/>
      <c r="H145" s="107"/>
      <c r="I145" s="154"/>
      <c r="J145" s="154"/>
      <c r="K145" s="154"/>
      <c r="L145" s="155"/>
      <c r="M145" s="155"/>
      <c r="N145" s="155"/>
      <c r="O145" s="156"/>
      <c r="P145" s="156"/>
      <c r="Q145" s="156"/>
      <c r="R145" s="32"/>
    </row>
    <row r="146" spans="1:18" ht="18.75" customHeight="1">
      <c r="A146" s="193"/>
      <c r="B146" s="208"/>
      <c r="C146" s="80"/>
      <c r="D146" s="109"/>
      <c r="E146" s="71"/>
      <c r="F146" s="107"/>
      <c r="G146" s="107"/>
      <c r="H146" s="107"/>
      <c r="I146" s="154"/>
      <c r="J146" s="154"/>
      <c r="K146" s="154"/>
      <c r="L146" s="155"/>
      <c r="M146" s="155"/>
      <c r="N146" s="155"/>
      <c r="O146" s="156"/>
      <c r="P146" s="156"/>
      <c r="Q146" s="156"/>
      <c r="R146" s="32"/>
    </row>
    <row r="147" spans="1:18" ht="18.75" customHeight="1">
      <c r="A147" s="193"/>
      <c r="B147" s="208"/>
      <c r="C147" s="80"/>
      <c r="D147" s="109"/>
      <c r="E147" s="71"/>
      <c r="F147" s="107"/>
      <c r="G147" s="107"/>
      <c r="H147" s="107"/>
      <c r="I147" s="154"/>
      <c r="J147" s="154"/>
      <c r="K147" s="154"/>
      <c r="L147" s="155"/>
      <c r="M147" s="155"/>
      <c r="N147" s="155"/>
      <c r="O147" s="156"/>
      <c r="P147" s="156"/>
      <c r="Q147" s="156"/>
      <c r="R147" s="32"/>
    </row>
    <row r="148" spans="1:18" ht="18.75" customHeight="1">
      <c r="A148" s="193"/>
      <c r="B148" s="208"/>
      <c r="C148" s="80"/>
      <c r="D148" s="109"/>
      <c r="E148" s="71"/>
      <c r="F148" s="107"/>
      <c r="G148" s="107"/>
      <c r="H148" s="107"/>
      <c r="I148" s="154"/>
      <c r="J148" s="154"/>
      <c r="K148" s="154"/>
      <c r="L148" s="155"/>
      <c r="M148" s="155"/>
      <c r="N148" s="155"/>
      <c r="O148" s="156"/>
      <c r="P148" s="156"/>
      <c r="Q148" s="156"/>
      <c r="R148" s="32"/>
    </row>
    <row r="149" spans="1:18" ht="18.75" customHeight="1">
      <c r="A149" s="193"/>
      <c r="B149" s="208"/>
      <c r="C149" s="80"/>
      <c r="D149" s="109"/>
      <c r="E149" s="71"/>
      <c r="F149" s="107"/>
      <c r="G149" s="107"/>
      <c r="H149" s="107"/>
      <c r="I149" s="154"/>
      <c r="J149" s="154"/>
      <c r="K149" s="154"/>
      <c r="L149" s="155"/>
      <c r="M149" s="155"/>
      <c r="N149" s="155"/>
      <c r="O149" s="156"/>
      <c r="P149" s="156"/>
      <c r="Q149" s="156"/>
      <c r="R149" s="32"/>
    </row>
    <row r="150" spans="1:18" ht="18.75" customHeight="1">
      <c r="A150" s="193"/>
      <c r="B150" s="208"/>
      <c r="C150" s="80"/>
      <c r="D150" s="109"/>
      <c r="E150" s="71"/>
      <c r="F150" s="107"/>
      <c r="G150" s="107"/>
      <c r="H150" s="107"/>
      <c r="I150" s="154"/>
      <c r="J150" s="154"/>
      <c r="K150" s="154"/>
      <c r="L150" s="155"/>
      <c r="M150" s="155"/>
      <c r="N150" s="155"/>
      <c r="O150" s="156"/>
      <c r="P150" s="156"/>
      <c r="Q150" s="156"/>
      <c r="R150" s="32"/>
    </row>
    <row r="151" spans="1:18" ht="18.75" customHeight="1">
      <c r="A151" s="193"/>
      <c r="B151" s="208"/>
      <c r="C151" s="80"/>
      <c r="D151" s="109"/>
      <c r="E151" s="71"/>
      <c r="F151" s="107"/>
      <c r="G151" s="107"/>
      <c r="H151" s="107"/>
      <c r="I151" s="154"/>
      <c r="J151" s="154"/>
      <c r="K151" s="154"/>
      <c r="L151" s="155"/>
      <c r="M151" s="155"/>
      <c r="N151" s="155"/>
      <c r="O151" s="156"/>
      <c r="P151" s="156"/>
      <c r="Q151" s="156"/>
      <c r="R151" s="32"/>
    </row>
    <row r="152" spans="1:18" ht="18.75" customHeight="1">
      <c r="A152" s="193"/>
      <c r="B152" s="208"/>
      <c r="C152" s="80"/>
      <c r="D152" s="109"/>
      <c r="E152" s="71"/>
      <c r="F152" s="107"/>
      <c r="G152" s="107"/>
      <c r="H152" s="107"/>
      <c r="I152" s="154"/>
      <c r="J152" s="154"/>
      <c r="K152" s="154"/>
      <c r="L152" s="155"/>
      <c r="M152" s="155"/>
      <c r="N152" s="155"/>
      <c r="O152" s="156"/>
      <c r="P152" s="156"/>
      <c r="Q152" s="156"/>
      <c r="R152" s="32"/>
    </row>
    <row r="153" spans="1:18" ht="18.75" customHeight="1">
      <c r="A153" s="193"/>
      <c r="B153" s="208"/>
      <c r="C153" s="80"/>
      <c r="D153" s="109"/>
      <c r="E153" s="71"/>
      <c r="F153" s="107"/>
      <c r="G153" s="107"/>
      <c r="H153" s="107"/>
      <c r="I153" s="154"/>
      <c r="J153" s="154"/>
      <c r="K153" s="154"/>
      <c r="L153" s="155"/>
      <c r="M153" s="155"/>
      <c r="N153" s="155"/>
      <c r="O153" s="156"/>
      <c r="P153" s="156" t="s">
        <v>105</v>
      </c>
      <c r="Q153" s="407">
        <f>O7+O10+O15+O18+O32+O91+O34+O36+O38+O40+O42+O62+O65+O70+O72+O74+O88+O92+O110+O113+O133+O136</f>
        <v>6135480</v>
      </c>
      <c r="R153" s="32"/>
    </row>
    <row r="154" spans="1:18" ht="18.75" customHeight="1">
      <c r="A154" s="193"/>
      <c r="B154" s="208"/>
      <c r="C154" s="80"/>
      <c r="D154" s="109"/>
      <c r="E154" s="71"/>
      <c r="F154" s="107"/>
      <c r="G154" s="107"/>
      <c r="H154" s="107"/>
      <c r="I154" s="154"/>
      <c r="J154" s="154"/>
      <c r="K154" s="154"/>
      <c r="L154" s="155"/>
      <c r="M154" s="155"/>
      <c r="N154" s="155"/>
      <c r="O154" s="156"/>
      <c r="P154" s="156" t="s">
        <v>106</v>
      </c>
      <c r="Q154" s="407">
        <f>O47++O48+O49+O50+O51+O59+O84+O85+O94+O95+O96+O97+O99+O100+O120</f>
        <v>2535480</v>
      </c>
      <c r="R154" s="32"/>
    </row>
    <row r="155" spans="1:18" ht="18.75" customHeight="1">
      <c r="A155" s="193"/>
      <c r="B155" s="208"/>
      <c r="C155" s="80"/>
      <c r="D155" s="109"/>
      <c r="E155" s="71"/>
      <c r="F155" s="107"/>
      <c r="G155" s="107"/>
      <c r="H155" s="107"/>
      <c r="I155" s="154"/>
      <c r="J155" s="154"/>
      <c r="K155" s="154"/>
      <c r="L155" s="155"/>
      <c r="M155" s="155"/>
      <c r="N155" s="155"/>
      <c r="O155" s="156"/>
      <c r="P155" s="156"/>
      <c r="Q155" s="156"/>
      <c r="R155" s="32"/>
    </row>
    <row r="156" spans="1:18" ht="18.75" customHeight="1">
      <c r="A156" s="193"/>
      <c r="B156" s="208"/>
      <c r="C156" s="80"/>
      <c r="D156" s="109"/>
      <c r="E156" s="71"/>
      <c r="F156" s="107"/>
      <c r="G156" s="107"/>
      <c r="H156" s="107"/>
      <c r="I156" s="154"/>
      <c r="J156" s="154"/>
      <c r="K156" s="154"/>
      <c r="L156" s="155"/>
      <c r="M156" s="155"/>
      <c r="N156" s="155"/>
      <c r="O156" s="156"/>
      <c r="P156" s="156"/>
      <c r="Q156" s="156"/>
      <c r="R156" s="32"/>
    </row>
    <row r="157" spans="1:18" ht="18.75" customHeight="1">
      <c r="A157" s="193"/>
      <c r="B157" s="153"/>
      <c r="C157" s="80"/>
      <c r="D157" s="109"/>
      <c r="E157" s="71"/>
      <c r="F157" s="107"/>
      <c r="G157" s="107"/>
      <c r="H157" s="107"/>
      <c r="I157" s="154"/>
      <c r="J157" s="154"/>
      <c r="K157" s="154"/>
      <c r="L157" s="155"/>
      <c r="M157" s="155"/>
      <c r="N157" s="155"/>
      <c r="O157" s="156"/>
      <c r="P157" s="156"/>
      <c r="Q157" s="156"/>
      <c r="R157" s="32"/>
    </row>
    <row r="158" spans="1:18" ht="25.5" customHeight="1">
      <c r="A158" s="92"/>
      <c r="B158" s="67"/>
      <c r="C158" s="80"/>
      <c r="D158" s="106"/>
      <c r="E158" s="71"/>
      <c r="F158" s="107"/>
      <c r="G158" s="107"/>
      <c r="H158" s="107"/>
      <c r="I158" s="105"/>
      <c r="J158" s="105"/>
      <c r="K158" s="105"/>
      <c r="L158" s="144"/>
      <c r="M158" s="144"/>
      <c r="N158" s="144"/>
      <c r="O158" s="145"/>
      <c r="P158" s="402"/>
      <c r="Q158" s="146"/>
      <c r="R158" s="32">
        <v>24</v>
      </c>
    </row>
    <row r="159" spans="1:23" ht="18.75" customHeight="1">
      <c r="A159" s="92"/>
      <c r="B159" s="67"/>
      <c r="C159" s="80"/>
      <c r="D159" s="106"/>
      <c r="E159" s="71"/>
      <c r="F159" s="107"/>
      <c r="G159" s="107"/>
      <c r="H159" s="107"/>
      <c r="I159" s="105"/>
      <c r="J159" s="105"/>
      <c r="K159" s="105"/>
      <c r="L159" s="144"/>
      <c r="M159" s="144"/>
      <c r="N159" s="144"/>
      <c r="O159" s="145"/>
      <c r="P159" s="146"/>
      <c r="Q159" s="146"/>
      <c r="R159" s="32"/>
      <c r="U159" s="59"/>
      <c r="V159" s="59"/>
      <c r="W159" s="59"/>
    </row>
    <row r="160" spans="1:23" ht="18.75" customHeight="1">
      <c r="A160" s="92"/>
      <c r="B160" s="67"/>
      <c r="C160" s="80"/>
      <c r="D160" s="106"/>
      <c r="E160" s="71"/>
      <c r="F160" s="107"/>
      <c r="G160" s="107"/>
      <c r="H160" s="107"/>
      <c r="I160" s="105"/>
      <c r="J160" s="105"/>
      <c r="K160" s="105"/>
      <c r="L160" s="144"/>
      <c r="M160" s="144"/>
      <c r="N160" s="144"/>
      <c r="O160" s="145"/>
      <c r="P160" s="195">
        <f>8862360*20%</f>
        <v>1772472</v>
      </c>
      <c r="Q160" s="146"/>
      <c r="R160" s="32"/>
      <c r="U160" s="59"/>
      <c r="V160" s="59"/>
      <c r="W160" s="59"/>
    </row>
    <row r="161" spans="1:18" ht="18.75" customHeight="1">
      <c r="A161" s="92"/>
      <c r="B161" s="67"/>
      <c r="C161" s="80"/>
      <c r="D161" s="106"/>
      <c r="E161" s="71"/>
      <c r="F161" s="107"/>
      <c r="G161" s="107"/>
      <c r="H161" s="107"/>
      <c r="I161" s="105"/>
      <c r="J161" s="105"/>
      <c r="K161" s="105"/>
      <c r="L161" s="773" t="s">
        <v>104</v>
      </c>
      <c r="M161" s="773"/>
      <c r="N161" s="774"/>
      <c r="O161" s="149">
        <f>O140*100/26538550</f>
        <v>38.46160396856648</v>
      </c>
      <c r="P161" s="149">
        <f>P140*100/26800000</f>
        <v>38.99310447761194</v>
      </c>
      <c r="Q161" s="149">
        <f>Q140*100/28140000</f>
        <v>38.42277185501066</v>
      </c>
      <c r="R161" s="108"/>
    </row>
    <row r="162" spans="1:18" ht="21" customHeight="1">
      <c r="A162" s="92"/>
      <c r="B162" s="67"/>
      <c r="C162" s="80"/>
      <c r="D162" s="106"/>
      <c r="E162" s="71"/>
      <c r="F162" s="107"/>
      <c r="G162" s="107"/>
      <c r="H162" s="107"/>
      <c r="I162" s="105"/>
      <c r="J162" s="105"/>
      <c r="K162" s="105"/>
      <c r="L162" s="144"/>
      <c r="M162" s="144"/>
      <c r="N162" s="188" t="s">
        <v>45</v>
      </c>
      <c r="O162" s="150"/>
      <c r="P162" s="160">
        <f>P140*100/P163</f>
        <v>39.376763450454575</v>
      </c>
      <c r="Q162" s="160">
        <f>Q140*100/Q163</f>
        <v>814.8172040417682</v>
      </c>
      <c r="R162" s="32"/>
    </row>
    <row r="163" spans="1:18" ht="21" customHeight="1">
      <c r="A163" s="92"/>
      <c r="B163" s="67"/>
      <c r="C163" s="69"/>
      <c r="D163" s="70"/>
      <c r="E163" s="71"/>
      <c r="F163" s="79"/>
      <c r="G163" s="79"/>
      <c r="H163" s="79"/>
      <c r="I163" s="68"/>
      <c r="J163" s="68"/>
      <c r="K163" s="68"/>
      <c r="L163" s="145"/>
      <c r="M163" s="146"/>
      <c r="N163" s="32"/>
      <c r="O163" s="151">
        <f>26538550*5%</f>
        <v>1326927.5</v>
      </c>
      <c r="P163" s="190">
        <v>26538880</v>
      </c>
      <c r="Q163" s="190">
        <f>26538880*5%</f>
        <v>1326944</v>
      </c>
      <c r="R163" s="32"/>
    </row>
    <row r="164" spans="15:21" ht="21" customHeight="1">
      <c r="O164" s="152"/>
      <c r="P164" s="161">
        <f>P163+Q163</f>
        <v>27865824</v>
      </c>
      <c r="Q164" s="162"/>
      <c r="R164" s="32"/>
      <c r="U164" s="64"/>
    </row>
    <row r="165" spans="1:21" s="32" customFormat="1" ht="21" customHeight="1">
      <c r="A165" s="84"/>
      <c r="B165" s="1"/>
      <c r="C165" s="72"/>
      <c r="D165" s="44"/>
      <c r="E165" s="73"/>
      <c r="F165" s="72"/>
      <c r="G165" s="72"/>
      <c r="H165" s="72"/>
      <c r="I165" s="44"/>
      <c r="J165" s="44"/>
      <c r="K165" s="44"/>
      <c r="L165" s="147"/>
      <c r="M165" s="147"/>
      <c r="N165" s="147"/>
      <c r="O165" s="147"/>
      <c r="P165" s="147"/>
      <c r="Q165" s="147"/>
      <c r="U165" s="157"/>
    </row>
    <row r="166" spans="1:21" s="32" customFormat="1" ht="21" customHeight="1">
      <c r="A166" s="84"/>
      <c r="B166" s="1"/>
      <c r="C166" s="72"/>
      <c r="D166" s="44"/>
      <c r="E166" s="73"/>
      <c r="F166" s="72"/>
      <c r="G166" s="72"/>
      <c r="H166" s="72"/>
      <c r="I166" s="44"/>
      <c r="J166" s="44"/>
      <c r="K166" s="44"/>
      <c r="L166" s="147"/>
      <c r="M166" s="147"/>
      <c r="N166" s="147"/>
      <c r="O166" s="147"/>
      <c r="P166" s="194">
        <f>1772472*100/26800000</f>
        <v>6.613701492537314</v>
      </c>
      <c r="Q166" s="149"/>
      <c r="U166" s="157"/>
    </row>
    <row r="167" spans="1:21" s="32" customFormat="1" ht="21" customHeight="1">
      <c r="A167" s="84"/>
      <c r="B167" s="1"/>
      <c r="C167" s="72"/>
      <c r="D167" s="44"/>
      <c r="E167" s="73"/>
      <c r="F167" s="72"/>
      <c r="G167" s="72"/>
      <c r="H167" s="72"/>
      <c r="I167" s="44"/>
      <c r="J167" s="44"/>
      <c r="K167" s="44"/>
      <c r="L167" s="775" t="s">
        <v>103</v>
      </c>
      <c r="M167" s="775"/>
      <c r="N167" s="776"/>
      <c r="O167" s="149">
        <f>O140*100/26538550</f>
        <v>38.46160396856648</v>
      </c>
      <c r="P167" s="149">
        <f>P140*100/26780000</f>
        <v>39.02222554144884</v>
      </c>
      <c r="Q167" s="149">
        <f>Q140*100/28119000</f>
        <v>38.45146697962232</v>
      </c>
      <c r="U167" s="157"/>
    </row>
    <row r="168" spans="1:21" s="32" customFormat="1" ht="21" customHeight="1">
      <c r="A168" s="84"/>
      <c r="B168" s="1"/>
      <c r="C168" s="72"/>
      <c r="D168" s="44"/>
      <c r="E168" s="73"/>
      <c r="F168" s="72"/>
      <c r="G168" s="72"/>
      <c r="H168" s="72"/>
      <c r="I168" s="44"/>
      <c r="J168" s="44"/>
      <c r="K168" s="44"/>
      <c r="L168" s="147"/>
      <c r="M168" s="147"/>
      <c r="N168" s="147"/>
      <c r="O168" s="147"/>
      <c r="P168" s="147"/>
      <c r="Q168" s="147"/>
      <c r="R168" s="58"/>
      <c r="U168" s="157"/>
    </row>
    <row r="169" spans="1:23" s="32" customFormat="1" ht="21" customHeight="1">
      <c r="A169" s="84"/>
      <c r="B169" s="1"/>
      <c r="C169" s="72"/>
      <c r="D169" s="44"/>
      <c r="E169" s="73"/>
      <c r="F169" s="72"/>
      <c r="G169" s="72"/>
      <c r="H169" s="72"/>
      <c r="I169" s="44"/>
      <c r="J169" s="44"/>
      <c r="K169" s="44"/>
      <c r="L169" s="147"/>
      <c r="M169" s="147"/>
      <c r="N169" s="147"/>
      <c r="O169" s="147"/>
      <c r="P169" s="147"/>
      <c r="Q169" s="147"/>
      <c r="R169" s="1"/>
      <c r="U169" s="66"/>
      <c r="V169" s="66"/>
      <c r="W169" s="66"/>
    </row>
    <row r="170" spans="1:23" s="32" customFormat="1" ht="21" customHeight="1">
      <c r="A170" s="84"/>
      <c r="B170" s="1"/>
      <c r="C170" s="72"/>
      <c r="D170" s="44"/>
      <c r="E170" s="73"/>
      <c r="F170" s="72"/>
      <c r="G170" s="72"/>
      <c r="H170" s="72"/>
      <c r="I170" s="44"/>
      <c r="J170" s="44"/>
      <c r="K170" s="44"/>
      <c r="L170" s="147"/>
      <c r="M170" s="147"/>
      <c r="N170" s="147"/>
      <c r="O170" s="147"/>
      <c r="P170" s="147"/>
      <c r="Q170" s="147"/>
      <c r="R170" s="1"/>
      <c r="U170" s="66"/>
      <c r="V170" s="66"/>
      <c r="W170" s="66"/>
    </row>
    <row r="171" spans="1:23" s="32" customFormat="1" ht="21" customHeight="1">
      <c r="A171" s="84"/>
      <c r="B171" s="1"/>
      <c r="C171" s="72"/>
      <c r="D171" s="44"/>
      <c r="E171" s="73"/>
      <c r="F171" s="72"/>
      <c r="G171" s="72"/>
      <c r="H171" s="72"/>
      <c r="I171" s="44"/>
      <c r="J171" s="44"/>
      <c r="K171" s="44"/>
      <c r="L171" s="147"/>
      <c r="M171" s="147"/>
      <c r="N171" s="147"/>
      <c r="O171" s="147"/>
      <c r="P171" s="147"/>
      <c r="Q171" s="147"/>
      <c r="R171" s="1"/>
      <c r="U171" s="66"/>
      <c r="V171" s="66"/>
      <c r="W171" s="66"/>
    </row>
    <row r="172" spans="1:23" s="32" customFormat="1" ht="21" customHeight="1">
      <c r="A172" s="84"/>
      <c r="B172" s="1"/>
      <c r="C172" s="72"/>
      <c r="D172" s="44"/>
      <c r="E172" s="73"/>
      <c r="F172" s="72"/>
      <c r="G172" s="72"/>
      <c r="H172" s="72"/>
      <c r="I172" s="44"/>
      <c r="J172" s="44"/>
      <c r="K172" s="44"/>
      <c r="L172" s="147"/>
      <c r="M172" s="147"/>
      <c r="N172" s="147"/>
      <c r="O172" s="147"/>
      <c r="P172" s="147"/>
      <c r="Q172" s="147"/>
      <c r="R172" s="1"/>
      <c r="U172" s="66"/>
      <c r="V172" s="66"/>
      <c r="W172" s="66"/>
    </row>
    <row r="173" spans="21:23" ht="21" customHeight="1">
      <c r="U173" s="59"/>
      <c r="V173" s="59"/>
      <c r="W173" s="59"/>
    </row>
    <row r="174" spans="19:20" ht="21" customHeight="1">
      <c r="S174" s="59"/>
      <c r="T174" s="59"/>
    </row>
  </sheetData>
  <sheetProtection/>
  <mergeCells count="88">
    <mergeCell ref="L167:N167"/>
    <mergeCell ref="L161:N161"/>
    <mergeCell ref="A1:Q1"/>
    <mergeCell ref="A2:Q2"/>
    <mergeCell ref="D3:E3"/>
    <mergeCell ref="F3:H3"/>
    <mergeCell ref="I3:K3"/>
    <mergeCell ref="L3:N3"/>
    <mergeCell ref="O3:Q3"/>
    <mergeCell ref="D4:E4"/>
    <mergeCell ref="F4:H4"/>
    <mergeCell ref="I4:K4"/>
    <mergeCell ref="D5:E5"/>
    <mergeCell ref="F5:H5"/>
    <mergeCell ref="I5:K5"/>
    <mergeCell ref="L5:N5"/>
    <mergeCell ref="O5:Q5"/>
    <mergeCell ref="D28:E28"/>
    <mergeCell ref="F28:H28"/>
    <mergeCell ref="I28:K28"/>
    <mergeCell ref="L28:N28"/>
    <mergeCell ref="O28:Q28"/>
    <mergeCell ref="D29:E29"/>
    <mergeCell ref="F29:H29"/>
    <mergeCell ref="I29:K29"/>
    <mergeCell ref="D30:E30"/>
    <mergeCell ref="F30:H30"/>
    <mergeCell ref="I30:K30"/>
    <mergeCell ref="L30:N30"/>
    <mergeCell ref="O30:Q30"/>
    <mergeCell ref="D54:E54"/>
    <mergeCell ref="F54:H54"/>
    <mergeCell ref="I54:K54"/>
    <mergeCell ref="L54:N54"/>
    <mergeCell ref="O54:Q54"/>
    <mergeCell ref="D55:E55"/>
    <mergeCell ref="F55:H55"/>
    <mergeCell ref="I55:K55"/>
    <mergeCell ref="D56:E56"/>
    <mergeCell ref="F56:H56"/>
    <mergeCell ref="I56:K56"/>
    <mergeCell ref="L56:N56"/>
    <mergeCell ref="O56:Q56"/>
    <mergeCell ref="D79:E79"/>
    <mergeCell ref="F79:H79"/>
    <mergeCell ref="I79:K79"/>
    <mergeCell ref="L79:N79"/>
    <mergeCell ref="O79:Q79"/>
    <mergeCell ref="D80:E80"/>
    <mergeCell ref="F80:H80"/>
    <mergeCell ref="I80:K80"/>
    <mergeCell ref="D81:E81"/>
    <mergeCell ref="F81:H81"/>
    <mergeCell ref="I81:K81"/>
    <mergeCell ref="L81:N81"/>
    <mergeCell ref="O81:Q81"/>
    <mergeCell ref="D104:E104"/>
    <mergeCell ref="F104:H104"/>
    <mergeCell ref="I104:K104"/>
    <mergeCell ref="L104:N104"/>
    <mergeCell ref="O104:Q104"/>
    <mergeCell ref="D105:E105"/>
    <mergeCell ref="F105:H105"/>
    <mergeCell ref="I105:K105"/>
    <mergeCell ref="D106:E106"/>
    <mergeCell ref="F106:H106"/>
    <mergeCell ref="I106:K106"/>
    <mergeCell ref="L106:N106"/>
    <mergeCell ref="O106:Q106"/>
    <mergeCell ref="D128:E128"/>
    <mergeCell ref="F128:H128"/>
    <mergeCell ref="I128:K128"/>
    <mergeCell ref="L128:N128"/>
    <mergeCell ref="O128:Q128"/>
    <mergeCell ref="I129:K129"/>
    <mergeCell ref="L129:N129"/>
    <mergeCell ref="O129:Q129"/>
    <mergeCell ref="D130:E130"/>
    <mergeCell ref="F130:H130"/>
    <mergeCell ref="I130:K130"/>
    <mergeCell ref="L130:N130"/>
    <mergeCell ref="O130:Q130"/>
    <mergeCell ref="A138:B138"/>
    <mergeCell ref="A139:B139"/>
    <mergeCell ref="A140:B140"/>
    <mergeCell ref="A141:B141"/>
    <mergeCell ref="D129:E129"/>
    <mergeCell ref="F129:H129"/>
  </mergeCells>
  <printOptions/>
  <pageMargins left="0.4330708661417323" right="0.2362204724409449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2019-07-01T09:00:14Z</cp:lastPrinted>
  <dcterms:created xsi:type="dcterms:W3CDTF">2012-03-27T09:12:55Z</dcterms:created>
  <dcterms:modified xsi:type="dcterms:W3CDTF">2020-03-09T08:39:06Z</dcterms:modified>
  <cp:category/>
  <cp:version/>
  <cp:contentType/>
  <cp:contentStatus/>
</cp:coreProperties>
</file>